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875" tabRatio="646" firstSheet="5" activeTab="12"/>
  </bookViews>
  <sheets>
    <sheet name="JANUARI" sheetId="1" r:id="rId1"/>
    <sheet name="FEBRUARI" sheetId="2" r:id="rId2"/>
    <sheet name="MARET " sheetId="3" r:id="rId3"/>
    <sheet name="APRIL" sheetId="4" r:id="rId4"/>
    <sheet name="MEI" sheetId="5" r:id="rId5"/>
    <sheet name="JUNI" sheetId="6" r:id="rId6"/>
    <sheet name="JULI" sheetId="7" r:id="rId7"/>
    <sheet name="JULI NEW" sheetId="8" r:id="rId8"/>
    <sheet name="AGST" sheetId="9" r:id="rId9"/>
    <sheet name="SEPT" sheetId="10" r:id="rId10"/>
    <sheet name="OKT" sheetId="11" r:id="rId11"/>
    <sheet name="NOV" sheetId="12" r:id="rId12"/>
    <sheet name="DES" sheetId="13" r:id="rId13"/>
  </sheets>
  <definedNames>
    <definedName name="_xlnm.Print_Titles" localSheetId="8">'AGST'!$4:$6</definedName>
    <definedName name="_xlnm.Print_Titles" localSheetId="3">'APRIL'!$1:$3</definedName>
    <definedName name="_xlnm.Print_Titles" localSheetId="12">'DES'!$4:$6</definedName>
    <definedName name="_xlnm.Print_Titles" localSheetId="1">'FEBRUARI'!$A:$D,'FEBRUARI'!$1:$4</definedName>
    <definedName name="_xlnm.Print_Titles" localSheetId="0">'JANUARI'!$A:$D,'JANUARI'!$1:$4</definedName>
    <definedName name="_xlnm.Print_Titles" localSheetId="6">'JULI'!$1:$3</definedName>
    <definedName name="_xlnm.Print_Titles" localSheetId="7">'JULI NEW'!$1:$3</definedName>
    <definedName name="_xlnm.Print_Titles" localSheetId="5">'JUNI'!$1:$3</definedName>
    <definedName name="_xlnm.Print_Titles" localSheetId="2">'MARET '!$1:$3</definedName>
    <definedName name="_xlnm.Print_Titles" localSheetId="4">'MEI'!$1:$3</definedName>
    <definedName name="_xlnm.Print_Titles" localSheetId="11">'NOV'!$4:$6</definedName>
    <definedName name="_xlnm.Print_Titles" localSheetId="10">'OKT'!$4:$6</definedName>
    <definedName name="_xlnm.Print_Titles" localSheetId="9">'SEPT'!$4:$6</definedName>
  </definedNames>
  <calcPr fullCalcOnLoad="1"/>
</workbook>
</file>

<file path=xl/sharedStrings.xml><?xml version="1.0" encoding="utf-8"?>
<sst xmlns="http://schemas.openxmlformats.org/spreadsheetml/2006/main" count="3221" uniqueCount="346">
  <si>
    <t>NO</t>
  </si>
  <si>
    <t xml:space="preserve">URAIAN </t>
  </si>
  <si>
    <t xml:space="preserve">SATUAN </t>
  </si>
  <si>
    <t xml:space="preserve">PENDISTRIBUSIAN </t>
  </si>
  <si>
    <t>KG</t>
  </si>
  <si>
    <t>BUAH</t>
  </si>
  <si>
    <t>Karung Plastik</t>
  </si>
  <si>
    <t xml:space="preserve">PEMASUKAN </t>
  </si>
  <si>
    <t>KET                  (Kondisi, Expired)</t>
  </si>
  <si>
    <t>Dus</t>
  </si>
  <si>
    <t>HARGA SATUAN</t>
  </si>
  <si>
    <t>PAK</t>
  </si>
  <si>
    <t>SUMBER : APBD KABUPATEN PATI</t>
  </si>
  <si>
    <t>HARGA</t>
  </si>
  <si>
    <t xml:space="preserve">Beras </t>
  </si>
  <si>
    <t xml:space="preserve">Air Mineral  </t>
  </si>
  <si>
    <t xml:space="preserve">Gula </t>
  </si>
  <si>
    <t xml:space="preserve">Kopi </t>
  </si>
  <si>
    <t xml:space="preserve">Teh </t>
  </si>
  <si>
    <t>Kaleng</t>
  </si>
  <si>
    <t>LAPORAN MUTASI PERSEDIAAN LOGISTIK PENANGGULANGAN BENCANA</t>
  </si>
  <si>
    <t>SALDO AWAL</t>
  </si>
  <si>
    <t>SALDO AKHIR</t>
  </si>
  <si>
    <t>Mie Instan</t>
  </si>
  <si>
    <t>Sarden</t>
  </si>
  <si>
    <t>08 sep 2018</t>
  </si>
  <si>
    <t>06 jun 2017</t>
  </si>
  <si>
    <t>Makanan Tambahan Gizi</t>
  </si>
  <si>
    <t>Tambahan Lauk Pauk</t>
  </si>
  <si>
    <t>Perlengkapan dapur</t>
  </si>
  <si>
    <t>Kecap Manis</t>
  </si>
  <si>
    <t>Bubur Instan</t>
  </si>
  <si>
    <t>Peralatan Kesehatan</t>
  </si>
  <si>
    <t>dus</t>
  </si>
  <si>
    <t>Selimut</t>
  </si>
  <si>
    <t>Sarung</t>
  </si>
  <si>
    <t>Tenda Gulung/Terpal Plastik</t>
  </si>
  <si>
    <t>Matras</t>
  </si>
  <si>
    <t>Family Kit</t>
  </si>
  <si>
    <t>Paket Sekolah Pa</t>
  </si>
  <si>
    <t>Paket Sekolah Pi</t>
  </si>
  <si>
    <t>Tikar</t>
  </si>
  <si>
    <t>JML</t>
  </si>
  <si>
    <t xml:space="preserve">TOTAL </t>
  </si>
  <si>
    <t>Botol</t>
  </si>
  <si>
    <t xml:space="preserve">BUAH </t>
  </si>
  <si>
    <t>TOTAL STOCK LOGISTIK BANTUAN BNPB</t>
  </si>
  <si>
    <t>SUMBER : BANTUAN APBN BNPB DAN DSP BNPB</t>
  </si>
  <si>
    <t>PAKET</t>
  </si>
  <si>
    <t>SUMBER : APBD PROVINSI JAWA TENGAH</t>
  </si>
  <si>
    <t>TOTAL STOCK LOGISTIK BANTUAN APBD PROVINSI JAWA TENGAH</t>
  </si>
  <si>
    <t>Kasiyan, Sukolilo</t>
  </si>
  <si>
    <t>Gempolsari Gabus</t>
  </si>
  <si>
    <t>Soko, Gabus</t>
  </si>
  <si>
    <t>Bringinwareng, Winong</t>
  </si>
  <si>
    <t>Ngastorejo, Jakenan</t>
  </si>
  <si>
    <t>Bakalan, Dukuhseti</t>
  </si>
  <si>
    <t>Dk, Serbut, Dukuhseti</t>
  </si>
  <si>
    <t>Tondomulyo, Jakenan</t>
  </si>
  <si>
    <t>Sarimulyo, winong</t>
  </si>
  <si>
    <t>Gunungsari, Tlogowungu</t>
  </si>
  <si>
    <t>Air Mineral</t>
  </si>
  <si>
    <t>kaleng</t>
  </si>
  <si>
    <t>BULAN : JANUARI 2017</t>
  </si>
  <si>
    <t>BULAN : FEBRUARI 2017</t>
  </si>
  <si>
    <t>11 Februari 2017</t>
  </si>
  <si>
    <t>Kidware</t>
  </si>
  <si>
    <t>Sandang</t>
  </si>
  <si>
    <t>Kopi Susu</t>
  </si>
  <si>
    <t>Susu Milk</t>
  </si>
  <si>
    <t>Minyak Goreng</t>
  </si>
  <si>
    <t>sachet</t>
  </si>
  <si>
    <t>liter</t>
  </si>
  <si>
    <t>09 Februari 2017</t>
  </si>
  <si>
    <t>Kg</t>
  </si>
  <si>
    <t>13 Februari 2017</t>
  </si>
  <si>
    <t>Beras</t>
  </si>
  <si>
    <t>Gula</t>
  </si>
  <si>
    <t>Minyak goreng</t>
  </si>
  <si>
    <t>LEMBAR</t>
  </si>
  <si>
    <t>Doropayung, Juwana</t>
  </si>
  <si>
    <t>Bogotanjung, Gabus</t>
  </si>
  <si>
    <t>Pantirejo, Gabus</t>
  </si>
  <si>
    <t>Mintobasuki, Gabus</t>
  </si>
  <si>
    <t>Pasuruhan, Kayen</t>
  </si>
  <si>
    <t>Bumirejo, Juwana</t>
  </si>
  <si>
    <t>bageng, Gembong</t>
  </si>
  <si>
    <t>Tambahagung, Tambakromo</t>
  </si>
  <si>
    <t>Banjarsari, Gabus</t>
  </si>
  <si>
    <t>Pakem, Sukolilo</t>
  </si>
  <si>
    <t>Gadudero, Sukolilo</t>
  </si>
  <si>
    <t>Kaerangrowo, Jakenan</t>
  </si>
  <si>
    <t>Sunggingwarno, Gabus</t>
  </si>
  <si>
    <t>Kosekan, Gabus</t>
  </si>
  <si>
    <t>Gajahmati, Pati</t>
  </si>
  <si>
    <t>Margorejo, Wedarijaksa</t>
  </si>
  <si>
    <t>Pasuruhan, kayen</t>
  </si>
  <si>
    <t>Mustokoharjo, Patui</t>
  </si>
  <si>
    <t>Srikaton, Kayen</t>
  </si>
  <si>
    <t>Sidoarum, Jakenan</t>
  </si>
  <si>
    <t>Babalan, Gabus</t>
  </si>
  <si>
    <t>Kasiyan, sukolilo</t>
  </si>
  <si>
    <t>Minyomulyo, Juwana</t>
  </si>
  <si>
    <t>Tluwah, Juwana</t>
  </si>
  <si>
    <t>Kedungpancing, Juwana</t>
  </si>
  <si>
    <t>Jepuro, Juwana</t>
  </si>
  <si>
    <t>Tanjang, Gabus</t>
  </si>
  <si>
    <t>Gempolsari, Gabus</t>
  </si>
  <si>
    <t>Sinoman, Pati</t>
  </si>
  <si>
    <t>Purworejo, Pati</t>
  </si>
  <si>
    <t>Gadingrejo, Juwana</t>
  </si>
  <si>
    <t>Lahar, Tlogowungu</t>
  </si>
  <si>
    <t>Kepoh Kencono, Pucakwangi</t>
  </si>
  <si>
    <t>Pati Lor, Pati</t>
  </si>
  <si>
    <t>Jepalo, Gunungwungkal</t>
  </si>
  <si>
    <t>KET (Kondisi, Expired)</t>
  </si>
  <si>
    <t>KABUPATEN  PATI 2017</t>
  </si>
  <si>
    <t>26 nop 2018</t>
  </si>
  <si>
    <t>19 des 2018</t>
  </si>
  <si>
    <t>Bubur Balita</t>
  </si>
  <si>
    <t>agus 2018</t>
  </si>
  <si>
    <t>Saos / Sambal</t>
  </si>
  <si>
    <t>12 mei 2018</t>
  </si>
  <si>
    <t>susu balita</t>
  </si>
  <si>
    <t>BULAN : MARET 2017</t>
  </si>
  <si>
    <t>04 Maret 2017</t>
  </si>
  <si>
    <t>Penanggungan  Gabus</t>
  </si>
  <si>
    <t>Glonggong Jakenan</t>
  </si>
  <si>
    <t>03 Maret 2017</t>
  </si>
  <si>
    <t>Peralatan dapur</t>
  </si>
  <si>
    <t>SUMBER : BANTUAN MASYARAKAT</t>
  </si>
  <si>
    <t>Saos</t>
  </si>
  <si>
    <t>The</t>
  </si>
  <si>
    <t>Mengetahui,</t>
  </si>
  <si>
    <t>Wotan, Sukolilo</t>
  </si>
  <si>
    <t>20 Maret 2017</t>
  </si>
  <si>
    <t>Prawoto, Sukolilo</t>
  </si>
  <si>
    <t>Kepoh Kencono, Pucak Wangi</t>
  </si>
  <si>
    <t>07 Maret 2017</t>
  </si>
  <si>
    <t>31 Maret 2017</t>
  </si>
  <si>
    <t>Penanggungan, Gabus</t>
  </si>
  <si>
    <t>Glonggong, Jakenan</t>
  </si>
  <si>
    <t>Kepohkencono, Pucakwangi</t>
  </si>
  <si>
    <t>20 maret 2017</t>
  </si>
  <si>
    <t>31 maret 2017</t>
  </si>
  <si>
    <t>Plosojenar, Jakenan</t>
  </si>
  <si>
    <t>Bungasrejo Jakenan</t>
  </si>
  <si>
    <t>Pati, 31 Maret 2017</t>
  </si>
  <si>
    <t>SUPRAPTO, A.Md.</t>
  </si>
  <si>
    <t>NIP 198002142015031002</t>
  </si>
  <si>
    <t>TRI HARYONO, SH, MM</t>
  </si>
  <si>
    <t>…………………………………………..</t>
  </si>
  <si>
    <t>NIP. 1096002051981101001</t>
  </si>
  <si>
    <t>KEPALA PELAKSANA</t>
  </si>
  <si>
    <t>BPBD KABUPATEN PATI</t>
  </si>
  <si>
    <t>……………………………………………</t>
  </si>
  <si>
    <t>LUTHFI MUDAWAM, SE</t>
  </si>
  <si>
    <t>SANUSI SISWOYO, SH, MH</t>
  </si>
  <si>
    <t>NIP. 197405122003121004</t>
  </si>
  <si>
    <t>Pembina Utama Muda</t>
  </si>
  <si>
    <t>NIP 195909101986071004</t>
  </si>
  <si>
    <t>HERU KRISTANTO, SH</t>
  </si>
  <si>
    <t>NIP. 196612251990031010</t>
  </si>
  <si>
    <t>Pembantu Pengurus Barang Pengguna</t>
  </si>
  <si>
    <t>Pati, 31 Januari 2017</t>
  </si>
  <si>
    <t>BULAN : APRIL 2017</t>
  </si>
  <si>
    <t>Kuwawur, Sukolilo</t>
  </si>
  <si>
    <t>Brati, Kayen</t>
  </si>
  <si>
    <t>Pati, 30 April 2017</t>
  </si>
  <si>
    <t>KABUPATEN  PATI</t>
  </si>
  <si>
    <t>NIP. 196002051981101001</t>
  </si>
  <si>
    <t>Pati, 29 April 2017</t>
  </si>
  <si>
    <t>Pati, 28 Februari 2017</t>
  </si>
  <si>
    <t>29 Mei 2017</t>
  </si>
  <si>
    <t>Pasuruan, Kayen</t>
  </si>
  <si>
    <t>Pasuruan, kayen</t>
  </si>
  <si>
    <t>Pati, 31 Mei 2017</t>
  </si>
  <si>
    <t>BULAN : MEI 2017</t>
  </si>
  <si>
    <t>HERU KRISTIANTO, SH</t>
  </si>
  <si>
    <t>BULAN : JUNI 2017</t>
  </si>
  <si>
    <t>Mantingan Tengah, Jakenan</t>
  </si>
  <si>
    <t>19 Juni 2017</t>
  </si>
  <si>
    <t>Pati, 22 Juni 2017</t>
  </si>
  <si>
    <t>01 Juli 2017</t>
  </si>
  <si>
    <t>Kebakaran rumah di desa Pesagi, kec. Kayen</t>
  </si>
  <si>
    <t>18 Juli 2017</t>
  </si>
  <si>
    <t>rumah roboh desa Sukolilo, kec. Sukolilo</t>
  </si>
  <si>
    <t>25 Juli 2017</t>
  </si>
  <si>
    <t>rumah roboh di desa Ngagel, kec. dukuhseti</t>
  </si>
  <si>
    <t>Pati, 31 Juli 2017</t>
  </si>
  <si>
    <t>Makanan Siap Saji</t>
  </si>
  <si>
    <t>Paket Sandang</t>
  </si>
  <si>
    <t>Peralatan Dapur</t>
  </si>
  <si>
    <t>Perlengkapan Sekolah</t>
  </si>
  <si>
    <t>Perlengkapan Makan</t>
  </si>
  <si>
    <t>Kids ware</t>
  </si>
  <si>
    <t>Paket</t>
  </si>
  <si>
    <t>Buah</t>
  </si>
  <si>
    <t>Susu Anak</t>
  </si>
  <si>
    <t>Kecap</t>
  </si>
  <si>
    <t>Pakaian Seragam SD (Pa)</t>
  </si>
  <si>
    <t>Pakaian Seragam SD (Pi)</t>
  </si>
  <si>
    <t>Gula Pasir</t>
  </si>
  <si>
    <t>Handuk</t>
  </si>
  <si>
    <t>Pampers</t>
  </si>
  <si>
    <t>Pembalut Wanita</t>
  </si>
  <si>
    <t>Makanan Balita</t>
  </si>
  <si>
    <t>Mie Instant</t>
  </si>
  <si>
    <t>21 Juli 2017</t>
  </si>
  <si>
    <t>Liter</t>
  </si>
  <si>
    <t>Sachet</t>
  </si>
  <si>
    <t>paket</t>
  </si>
  <si>
    <t>Kebakaran rumah di desa Tawangrejo, Winong</t>
  </si>
  <si>
    <t>Teh Serbuk</t>
  </si>
  <si>
    <t>BULAN : JULI 2017</t>
  </si>
  <si>
    <t>BULAN : AGUSTUS 2017</t>
  </si>
  <si>
    <t>Pati, 31 Agustus 2017</t>
  </si>
  <si>
    <t>buah</t>
  </si>
  <si>
    <t>Family Kit BNPB</t>
  </si>
  <si>
    <t>Lembar</t>
  </si>
  <si>
    <t>Selimut BNPB</t>
  </si>
  <si>
    <t>Selimut APBD TK I</t>
  </si>
  <si>
    <t>SUMBER</t>
  </si>
  <si>
    <t>APBD TK I</t>
  </si>
  <si>
    <t>APBN BNPB</t>
  </si>
  <si>
    <t>Logistik Permakanan</t>
  </si>
  <si>
    <t>Logistik Sandang</t>
  </si>
  <si>
    <t>Logistik Lain</t>
  </si>
  <si>
    <t>Family Kit APBD TK I</t>
  </si>
  <si>
    <t>Matras (orange)</t>
  </si>
  <si>
    <t>Matras (biru)</t>
  </si>
  <si>
    <t>Triplek</t>
  </si>
  <si>
    <t>Seng</t>
  </si>
  <si>
    <t>Paku Payung</t>
  </si>
  <si>
    <t>Paku Reng</t>
  </si>
  <si>
    <t>Paku Usuk</t>
  </si>
  <si>
    <t>SUB TOTAL</t>
  </si>
  <si>
    <t>03 Agst 2017</t>
  </si>
  <si>
    <t>Kebakaran Rumah di desa Pangkalan, Margoyoso</t>
  </si>
  <si>
    <t>10 Agst 2017</t>
  </si>
  <si>
    <t>15 Agst 2017</t>
  </si>
  <si>
    <t>21 Agustus 2017</t>
  </si>
  <si>
    <t>24 Agst 2017</t>
  </si>
  <si>
    <t>25 Agst 2017</t>
  </si>
  <si>
    <t>07 Agustus 2017</t>
  </si>
  <si>
    <t>Kebakaran Rumah di Agungmulyo, Juwana a.n Sumiah</t>
  </si>
  <si>
    <t>Kebakaran Rumah di Agungmulyo, Juwana a.n Rupadi</t>
  </si>
  <si>
    <t>Kebakaran Rumah di Agungmulyo, Juwana a.n Rusminem</t>
  </si>
  <si>
    <t>Kebakaran Rumah di Mustokoharjo Pati a.n Sugimin</t>
  </si>
  <si>
    <t>Kebakaran Rumah di Ngagel Dukuhseti a.n Sarifuddin</t>
  </si>
  <si>
    <t>Kebakaran Rumah di Alasdwowo Dukuhseti a.n Sumiati</t>
  </si>
  <si>
    <t>Kebakaran Rumah di Manjang Jaken a.n Karmin</t>
  </si>
  <si>
    <t>Kebakaran Rumah di Sekarjalak Margoyoso a.n Kunardi</t>
  </si>
  <si>
    <t>Kebakaran Rumah di Sekarjalak Margoyoso a.n Sartinah</t>
  </si>
  <si>
    <t>12 Sept 2017</t>
  </si>
  <si>
    <t>Kebakaran rumah di Jetak, Pucakwangi a.n Bp. Darmadi</t>
  </si>
  <si>
    <t>13 Sept 2017</t>
  </si>
  <si>
    <t>Kebakaran rumah di Tompegunung, Sukolilo a.n Bp Parmin</t>
  </si>
  <si>
    <t>Pembuatan tandon bantuan air di Bogotanjung, Gabus</t>
  </si>
  <si>
    <t>16 Sept 2017</t>
  </si>
  <si>
    <t>Kebakaran rumah desa Klakah Kasihan Gembong a.n Sarko Sulewi</t>
  </si>
  <si>
    <t>18 Sept 2017</t>
  </si>
  <si>
    <t>Kebakaran rumah di desa padangan, Winong a.n Mbah Legi</t>
  </si>
  <si>
    <t>Kebakaran rumah di desa Padangan, Winong a.n Bp Dariamin</t>
  </si>
  <si>
    <t>19 Sept 2017</t>
  </si>
  <si>
    <t>Rumah roboh di desa Gunungsari, Tgwungu a.n Ibu Rumisih</t>
  </si>
  <si>
    <t>25 Sept 2017</t>
  </si>
  <si>
    <t>Kebakaran rumah di desa Bumirejo, Margorejo a.n Bp Jamil</t>
  </si>
  <si>
    <t>29 sept 2017</t>
  </si>
  <si>
    <t>Rumah roboh di desa Pekalongan, Winong a.n Ibu Sutartinah</t>
  </si>
  <si>
    <t>BULAN : SEPTEMBER 2017</t>
  </si>
  <si>
    <t>Pati, 31 September 2017</t>
  </si>
  <si>
    <t xml:space="preserve">SUB TOTAL </t>
  </si>
  <si>
    <t>SUBTOTAL</t>
  </si>
  <si>
    <t>BULAN : JULI</t>
  </si>
  <si>
    <t>PENDISTRIBUSIAN</t>
  </si>
  <si>
    <t>BULAN : OKTOBER 2017</t>
  </si>
  <si>
    <t>06 Okt 2017</t>
  </si>
  <si>
    <t>Rumah roboh di desa Sidomulyo, Gnwungkal a.n Ibu Parti</t>
  </si>
  <si>
    <t>17 Okt 2017</t>
  </si>
  <si>
    <t>Angin Putting Beliung &amp; longsor di desa Mulyoharjo, Pati</t>
  </si>
  <si>
    <t>21 Okt 2017</t>
  </si>
  <si>
    <t>Longsor di desa Bogotanjung, Gabus</t>
  </si>
  <si>
    <t>23 Okt 2017</t>
  </si>
  <si>
    <t>Kebakaran rumah di desa Raci, Batangan a.n Ibu Damisih</t>
  </si>
  <si>
    <t>rumah roboh di desa Jatiroto, Kayen a.n Ibu Parni</t>
  </si>
  <si>
    <t>31 Okt 2017</t>
  </si>
  <si>
    <t>Kebakaran rumah di desa Baleadi, Sukolilo a.n Ibu Sutini</t>
  </si>
  <si>
    <t>Pati, 31 Oktober 2017</t>
  </si>
  <si>
    <t>Teh Celup</t>
  </si>
  <si>
    <t>Kopi Susu (Coffemix)</t>
  </si>
  <si>
    <t>Kotak</t>
  </si>
  <si>
    <t>APBD TK II</t>
  </si>
  <si>
    <t>03 Nov 2017</t>
  </si>
  <si>
    <t>06 Nov 2017</t>
  </si>
  <si>
    <t>Kebakaran rumah di dsa Wegil, sukolilo a.n Setu Paing</t>
  </si>
  <si>
    <t>13 Nov 2017</t>
  </si>
  <si>
    <t>Rumah roboh (angin) di desa Kayen, Kayen a.n Ibu Suminah</t>
  </si>
  <si>
    <t>14 Nov 2017</t>
  </si>
  <si>
    <t>Tanah longsor di desa Gunungwungkal, Gnwungkal</t>
  </si>
  <si>
    <t>Bedah rumah di kecamatan Gabus</t>
  </si>
  <si>
    <t>28 Nov 2017</t>
  </si>
  <si>
    <t>Kebakaran rumah di desa Karangwono, Tambakromo</t>
  </si>
  <si>
    <t>29 Nov 2017</t>
  </si>
  <si>
    <t>Rumah roboh (angin) di desa Mojoagung, Trangkil</t>
  </si>
  <si>
    <t>30 Nov 2017</t>
  </si>
  <si>
    <t>Tanggul jebol di desa Jambean Kidul, Margorejo</t>
  </si>
  <si>
    <t>Rumah roboh (angin) di desa Gadudero, Sukolilo</t>
  </si>
  <si>
    <t>BULAN : NOVEMBER 2017</t>
  </si>
  <si>
    <t>30/06/18</t>
  </si>
  <si>
    <t>10/01/19</t>
  </si>
  <si>
    <t>07/04/19</t>
  </si>
  <si>
    <t>09/06/19</t>
  </si>
  <si>
    <t>26/10/19</t>
  </si>
  <si>
    <t>18/02/19</t>
  </si>
  <si>
    <t>Pati, 30 November 2017</t>
  </si>
  <si>
    <t>04 Des 2017</t>
  </si>
  <si>
    <t>Angin Puting Beliung desa Karangrowo, Jakenan</t>
  </si>
  <si>
    <t>05 Des 2017</t>
  </si>
  <si>
    <t>12 Des 2017</t>
  </si>
  <si>
    <t>Angin Puting Beliung desa Sgiharjo Gabus</t>
  </si>
  <si>
    <t>Angin Puting Beliung desa Cebolek Margoyoso</t>
  </si>
  <si>
    <t>Angin Puting beliung desa Sitiluhur dk  Gembong</t>
  </si>
  <si>
    <t>15 Des 2017</t>
  </si>
  <si>
    <t>Angin puting beliung desa Cabak Tlogowungu</t>
  </si>
  <si>
    <t>15 des 2017</t>
  </si>
  <si>
    <t>Banjir di desa Karangwage Trangkil</t>
  </si>
  <si>
    <t>19 Des 2017</t>
  </si>
  <si>
    <t>Kebakaran rumah desa Kayen kec. Kayen</t>
  </si>
  <si>
    <t>20 Des 2017</t>
  </si>
  <si>
    <t>Angin Puting beliung desa Banyutowo Dukuhseti</t>
  </si>
  <si>
    <t>Tanah Longsor desa Sirahan Cluwak</t>
  </si>
  <si>
    <t>22 Des 2017</t>
  </si>
  <si>
    <t>Banjir di desa Karangwono Tambakromo</t>
  </si>
  <si>
    <t>30 Des 2017</t>
  </si>
  <si>
    <t>31 Des 2017</t>
  </si>
  <si>
    <t>Kebakaran rumah di Klakah Kasihan, Gembong</t>
  </si>
  <si>
    <t>Angin Putting Beliung di desa Tawangrejo, Winong</t>
  </si>
  <si>
    <t>BULAN : DESEMBER 2017</t>
  </si>
  <si>
    <t>Pati, 30 Desember 2017</t>
  </si>
  <si>
    <t>keluar</t>
  </si>
  <si>
    <t xml:space="preserve">    </t>
  </si>
  <si>
    <t>ma</t>
  </si>
  <si>
    <t>masuk</t>
  </si>
  <si>
    <t>awal</t>
  </si>
  <si>
    <t>Pati, Februari 2017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</si>
</sst>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_);_(@_)"/>
    <numFmt numFmtId="171" formatCode="[$-421]dd\ mmmm\ yyyy"/>
    <numFmt numFmtId="172" formatCode="[$-421]dd\ mmmm\ yyyy;@"/>
    <numFmt numFmtId="173" formatCode="dd/mm/yyyy;@"/>
    <numFmt numFmtId="174" formatCode="_(* #,##0.00_);_(* \(#,##0.00\);_(* &quot;-&quot;_);_(@_)"/>
    <numFmt numFmtId="175" formatCode="&quot;Rp&quot;#,##0"/>
    <numFmt numFmtId="176" formatCode="_([$Rp-421]* #,##0.00_);_([$Rp-421]* \(#,##0.00\);_([$Rp-421]* &quot;-&quot;??_);_(@_)"/>
    <numFmt numFmtId="177" formatCode="_([$Rp-421]* #,##0_);_([$Rp-421]* \(#,##0\);_([$Rp-421]* &quot;-&quot;_);_(@_)"/>
    <numFmt numFmtId="178" formatCode="_([$Rp-421]* #,##0.000_);_([$Rp-421]* \(#,##0.000\);_([$Rp-421]* &quot;-&quot;??_);_(@_)"/>
    <numFmt numFmtId="179" formatCode="_([$Rp-421]* #,##0.0_);_([$Rp-421]* \(#,##0.0\);_([$Rp-421]* &quot;-&quot;??_);_(@_)"/>
    <numFmt numFmtId="180" formatCode="_([$Rp-421]* #,##0_);_([$Rp-421]* \(#,##0\);_([$Rp-421]* &quot;-&quot;??_);_(@_)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/mm/yy;@"/>
    <numFmt numFmtId="188" formatCode="[$Rp-421]#,##0"/>
    <numFmt numFmtId="189" formatCode="_([$Rp-421]* #,##0.0_);_([$Rp-421]* \(#,##0.0\);_([$Rp-421]* &quot;-&quot;_);_(@_)"/>
    <numFmt numFmtId="190" formatCode="_([$Rp-421]* #,##0.00_);_([$Rp-421]* \(#,##0.00\);_([$Rp-421]* &quot;-&quot;_);_(@_)"/>
    <numFmt numFmtId="191" formatCode="_([$Rp-421]* #,##0.000_);_([$Rp-421]* \(#,##0.000\);_([$Rp-421]* &quot;-&quot;_);_(@_)"/>
    <numFmt numFmtId="192" formatCode="_([$Rp-421]* #,##0.0000_);_([$Rp-421]* \(#,##0.0000\);_([$Rp-421]* &quot;-&quot;_);_(@_)"/>
    <numFmt numFmtId="193" formatCode="_([$Rp-421]* #,##0.00000_);_([$Rp-421]* \(#,##0.00000\);_([$Rp-421]* &quot;-&quot;_);_(@_)"/>
    <numFmt numFmtId="194" formatCode="_([$Rp-421]* #,##0.000000_);_([$Rp-421]* \(#,##0.000000\);_([$Rp-421]* &quot;-&quot;_);_(@_)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[$Rp-421]#,##0.00"/>
    <numFmt numFmtId="199" formatCode="[$Rp-421]#,##0.0"/>
    <numFmt numFmtId="200" formatCode="[$-409]dddd\,\ mmmm\ dd\,\ yyyy"/>
    <numFmt numFmtId="201" formatCode="_(* #,##0.000_);_(* \(#,##0.000\);_(* &quot;-&quot;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.1"/>
      <color indexed="20"/>
      <name val="Calibri"/>
      <family val="2"/>
    </font>
    <font>
      <u val="single"/>
      <sz val="12.1"/>
      <color indexed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libri"/>
      <family val="2"/>
    </font>
    <font>
      <sz val="8"/>
      <color theme="1"/>
      <name val="Calibri"/>
      <family val="2"/>
    </font>
    <font>
      <sz val="12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4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5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6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7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52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3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6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57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58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27">
    <xf numFmtId="0" fontId="0" fillId="0" borderId="0" xfId="0" applyFont="1" applyAlignment="1">
      <alignment/>
    </xf>
    <xf numFmtId="0" fontId="62" fillId="0" borderId="0" xfId="0" applyFont="1" applyAlignment="1">
      <alignment horizontal="left"/>
    </xf>
    <xf numFmtId="0" fontId="60" fillId="0" borderId="0" xfId="0" applyFont="1" applyAlignment="1">
      <alignment/>
    </xf>
    <xf numFmtId="41" fontId="0" fillId="0" borderId="0" xfId="97" applyFont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left"/>
    </xf>
    <xf numFmtId="0" fontId="63" fillId="0" borderId="19" xfId="0" applyFont="1" applyFill="1" applyBorder="1" applyAlignment="1" quotePrefix="1">
      <alignment/>
    </xf>
    <xf numFmtId="0" fontId="63" fillId="0" borderId="19" xfId="0" applyFont="1" applyFill="1" applyBorder="1" applyAlignment="1">
      <alignment/>
    </xf>
    <xf numFmtId="0" fontId="60" fillId="0" borderId="0" xfId="0" applyFont="1" applyAlignment="1">
      <alignment horizontal="left"/>
    </xf>
    <xf numFmtId="0" fontId="64" fillId="0" borderId="20" xfId="0" applyFont="1" applyFill="1" applyBorder="1" applyAlignment="1">
      <alignment/>
    </xf>
    <xf numFmtId="0" fontId="64" fillId="0" borderId="21" xfId="0" applyFont="1" applyFill="1" applyBorder="1" applyAlignment="1">
      <alignment/>
    </xf>
    <xf numFmtId="41" fontId="64" fillId="0" borderId="22" xfId="0" applyNumberFormat="1" applyFont="1" applyFill="1" applyBorder="1" applyAlignment="1">
      <alignment horizontal="right"/>
    </xf>
    <xf numFmtId="15" fontId="24" fillId="0" borderId="23" xfId="0" applyNumberFormat="1" applyFont="1" applyFill="1" applyBorder="1" applyAlignment="1" quotePrefix="1">
      <alignment horizontal="center" vertical="center" textRotation="90" wrapText="1"/>
    </xf>
    <xf numFmtId="41" fontId="0" fillId="0" borderId="19" xfId="97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62" fillId="0" borderId="0" xfId="0" applyFont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left"/>
    </xf>
    <xf numFmtId="41" fontId="0" fillId="0" borderId="25" xfId="97" applyFont="1" applyFill="1" applyBorder="1" applyAlignment="1">
      <alignment vertical="center"/>
    </xf>
    <xf numFmtId="0" fontId="63" fillId="0" borderId="25" xfId="0" applyFont="1" applyFill="1" applyBorder="1" applyAlignment="1" quotePrefix="1">
      <alignment/>
    </xf>
    <xf numFmtId="0" fontId="64" fillId="0" borderId="22" xfId="0" applyFont="1" applyFill="1" applyBorder="1" applyAlignment="1">
      <alignment/>
    </xf>
    <xf numFmtId="3" fontId="64" fillId="0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168" fontId="63" fillId="0" borderId="19" xfId="0" applyNumberFormat="1" applyFont="1" applyFill="1" applyBorder="1" applyAlignment="1">
      <alignment horizontal="center"/>
    </xf>
    <xf numFmtId="168" fontId="25" fillId="0" borderId="19" xfId="97" applyNumberFormat="1" applyFont="1" applyFill="1" applyBorder="1" applyAlignment="1">
      <alignment horizontal="right" vertical="center"/>
    </xf>
    <xf numFmtId="168" fontId="63" fillId="0" borderId="25" xfId="0" applyNumberFormat="1" applyFont="1" applyFill="1" applyBorder="1" applyAlignment="1">
      <alignment horizontal="center"/>
    </xf>
    <xf numFmtId="168" fontId="25" fillId="0" borderId="25" xfId="97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63" fillId="0" borderId="19" xfId="0" applyNumberFormat="1" applyFont="1" applyFill="1" applyBorder="1" applyAlignment="1">
      <alignment horizontal="center"/>
    </xf>
    <xf numFmtId="177" fontId="0" fillId="0" borderId="19" xfId="97" applyNumberFormat="1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41" fontId="0" fillId="0" borderId="19" xfId="97" applyFont="1" applyFill="1" applyBorder="1" applyAlignment="1">
      <alignment horizontal="center" vertical="center"/>
    </xf>
    <xf numFmtId="177" fontId="0" fillId="0" borderId="19" xfId="97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right" vertical="center"/>
    </xf>
    <xf numFmtId="177" fontId="63" fillId="0" borderId="19" xfId="0" applyNumberFormat="1" applyFont="1" applyFill="1" applyBorder="1" applyAlignment="1">
      <alignment horizontal="center" vertical="center"/>
    </xf>
    <xf numFmtId="177" fontId="64" fillId="0" borderId="21" xfId="0" applyNumberFormat="1" applyFont="1" applyFill="1" applyBorder="1" applyAlignment="1">
      <alignment/>
    </xf>
    <xf numFmtId="177" fontId="64" fillId="0" borderId="26" xfId="0" applyNumberFormat="1" applyFont="1" applyFill="1" applyBorder="1" applyAlignment="1">
      <alignment/>
    </xf>
    <xf numFmtId="41" fontId="0" fillId="0" borderId="24" xfId="97" applyFont="1" applyFill="1" applyBorder="1" applyAlignment="1">
      <alignment vertical="center"/>
    </xf>
    <xf numFmtId="0" fontId="60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0" fillId="0" borderId="27" xfId="0" applyFont="1" applyFill="1" applyBorder="1" applyAlignment="1">
      <alignment horizontal="center" vertical="center" wrapText="1"/>
    </xf>
    <xf numFmtId="177" fontId="64" fillId="0" borderId="26" xfId="0" applyNumberFormat="1" applyFont="1" applyFill="1" applyBorder="1" applyAlignment="1">
      <alignment horizontal="center"/>
    </xf>
    <xf numFmtId="15" fontId="24" fillId="0" borderId="23" xfId="0" applyNumberFormat="1" applyFont="1" applyFill="1" applyBorder="1" applyAlignment="1">
      <alignment horizontal="center" vertical="center" textRotation="90" wrapText="1"/>
    </xf>
    <xf numFmtId="41" fontId="26" fillId="0" borderId="28" xfId="98" applyFont="1" applyFill="1" applyBorder="1" applyAlignment="1">
      <alignment horizontal="center" vertical="center"/>
    </xf>
    <xf numFmtId="41" fontId="26" fillId="0" borderId="28" xfId="98" applyFont="1" applyFill="1" applyBorder="1" applyAlignment="1">
      <alignment vertical="center"/>
    </xf>
    <xf numFmtId="41" fontId="26" fillId="0" borderId="19" xfId="98" applyFont="1" applyFill="1" applyBorder="1" applyAlignment="1">
      <alignment horizontal="center" vertical="center"/>
    </xf>
    <xf numFmtId="41" fontId="26" fillId="0" borderId="19" xfId="98" applyFont="1" applyFill="1" applyBorder="1" applyAlignment="1">
      <alignment vertical="center"/>
    </xf>
    <xf numFmtId="17" fontId="63" fillId="0" borderId="19" xfId="0" applyNumberFormat="1" applyFont="1" applyFill="1" applyBorder="1" applyAlignment="1" quotePrefix="1">
      <alignment/>
    </xf>
    <xf numFmtId="41" fontId="26" fillId="0" borderId="25" xfId="98" applyFont="1" applyFill="1" applyBorder="1" applyAlignment="1">
      <alignment horizontal="center" vertical="center"/>
    </xf>
    <xf numFmtId="41" fontId="26" fillId="0" borderId="25" xfId="98" applyFont="1" applyFill="1" applyBorder="1" applyAlignment="1">
      <alignment vertical="center"/>
    </xf>
    <xf numFmtId="0" fontId="0" fillId="0" borderId="29" xfId="0" applyBorder="1" applyAlignment="1">
      <alignment/>
    </xf>
    <xf numFmtId="0" fontId="63" fillId="0" borderId="25" xfId="0" applyFont="1" applyFill="1" applyBorder="1" applyAlignment="1">
      <alignment/>
    </xf>
    <xf numFmtId="177" fontId="63" fillId="0" borderId="25" xfId="0" applyNumberFormat="1" applyFont="1" applyFill="1" applyBorder="1" applyAlignment="1">
      <alignment horizontal="center"/>
    </xf>
    <xf numFmtId="177" fontId="63" fillId="0" borderId="25" xfId="0" applyNumberFormat="1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/>
    </xf>
    <xf numFmtId="0" fontId="63" fillId="0" borderId="24" xfId="0" applyFont="1" applyFill="1" applyBorder="1" applyAlignment="1">
      <alignment/>
    </xf>
    <xf numFmtId="177" fontId="63" fillId="0" borderId="24" xfId="0" applyNumberFormat="1" applyFont="1" applyFill="1" applyBorder="1" applyAlignment="1">
      <alignment horizontal="center"/>
    </xf>
    <xf numFmtId="177" fontId="63" fillId="0" borderId="2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60" fillId="0" borderId="23" xfId="0" applyFont="1" applyBorder="1" applyAlignment="1">
      <alignment horizontal="center" vertical="center"/>
    </xf>
    <xf numFmtId="177" fontId="0" fillId="0" borderId="19" xfId="0" applyNumberFormat="1" applyBorder="1" applyAlignment="1">
      <alignment/>
    </xf>
    <xf numFmtId="177" fontId="60" fillId="0" borderId="22" xfId="0" applyNumberFormat="1" applyFont="1" applyBorder="1" applyAlignment="1">
      <alignment/>
    </xf>
    <xf numFmtId="15" fontId="64" fillId="0" borderId="30" xfId="98" applyNumberFormat="1" applyFont="1" applyFill="1" applyBorder="1" applyAlignment="1">
      <alignment horizontal="center" vertical="center"/>
    </xf>
    <xf numFmtId="15" fontId="24" fillId="0" borderId="31" xfId="0" applyNumberFormat="1" applyFont="1" applyFill="1" applyBorder="1" applyAlignment="1" quotePrefix="1">
      <alignment horizontal="center" vertical="center" textRotation="90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vertical="center" wrapText="1"/>
    </xf>
    <xf numFmtId="41" fontId="26" fillId="0" borderId="32" xfId="98" applyFont="1" applyFill="1" applyBorder="1" applyAlignment="1">
      <alignment vertical="center"/>
    </xf>
    <xf numFmtId="41" fontId="26" fillId="0" borderId="23" xfId="98" applyFont="1" applyFill="1" applyBorder="1" applyAlignment="1">
      <alignment vertical="center"/>
    </xf>
    <xf numFmtId="41" fontId="26" fillId="0" borderId="22" xfId="98" applyFont="1" applyFill="1" applyBorder="1" applyAlignment="1">
      <alignment vertical="center"/>
    </xf>
    <xf numFmtId="0" fontId="64" fillId="0" borderId="0" xfId="0" applyFont="1" applyFill="1" applyBorder="1" applyAlignment="1">
      <alignment/>
    </xf>
    <xf numFmtId="3" fontId="64" fillId="0" borderId="0" xfId="0" applyNumberFormat="1" applyFont="1" applyFill="1" applyBorder="1" applyAlignment="1">
      <alignment/>
    </xf>
    <xf numFmtId="41" fontId="6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41" fontId="26" fillId="0" borderId="33" xfId="98" applyFont="1" applyFill="1" applyBorder="1" applyAlignment="1">
      <alignment vertical="center"/>
    </xf>
    <xf numFmtId="0" fontId="0" fillId="0" borderId="34" xfId="0" applyBorder="1" applyAlignment="1">
      <alignment/>
    </xf>
    <xf numFmtId="41" fontId="26" fillId="0" borderId="34" xfId="98" applyFont="1" applyFill="1" applyBorder="1" applyAlignment="1">
      <alignment vertical="center"/>
    </xf>
    <xf numFmtId="41" fontId="24" fillId="0" borderId="23" xfId="98" applyFont="1" applyFill="1" applyBorder="1" applyAlignment="1">
      <alignment horizontal="center" vertical="center"/>
    </xf>
    <xf numFmtId="180" fontId="27" fillId="0" borderId="19" xfId="98" applyNumberFormat="1" applyFont="1" applyFill="1" applyBorder="1" applyAlignment="1">
      <alignment horizontal="center" vertical="center"/>
    </xf>
    <xf numFmtId="180" fontId="27" fillId="0" borderId="25" xfId="98" applyNumberFormat="1" applyFont="1" applyFill="1" applyBorder="1" applyAlignment="1">
      <alignment horizontal="center" vertical="center"/>
    </xf>
    <xf numFmtId="180" fontId="0" fillId="0" borderId="28" xfId="0" applyNumberFormat="1" applyBorder="1" applyAlignment="1">
      <alignment/>
    </xf>
    <xf numFmtId="180" fontId="60" fillId="0" borderId="22" xfId="0" applyNumberFormat="1" applyFont="1" applyBorder="1" applyAlignment="1">
      <alignment/>
    </xf>
    <xf numFmtId="15" fontId="28" fillId="0" borderId="30" xfId="0" applyNumberFormat="1" applyFont="1" applyFill="1" applyBorder="1" applyAlignment="1" quotePrefix="1">
      <alignment horizontal="center" vertical="center" wrapText="1"/>
    </xf>
    <xf numFmtId="15" fontId="28" fillId="0" borderId="30" xfId="0" applyNumberFormat="1" applyFont="1" applyFill="1" applyBorder="1" applyAlignment="1" quotePrefix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177" fontId="64" fillId="0" borderId="26" xfId="0" applyNumberFormat="1" applyFont="1" applyFill="1" applyBorder="1" applyAlignment="1">
      <alignment horizontal="center"/>
    </xf>
    <xf numFmtId="177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41" fontId="26" fillId="0" borderId="24" xfId="98" applyFont="1" applyFill="1" applyBorder="1" applyAlignment="1">
      <alignment vertical="center"/>
    </xf>
    <xf numFmtId="0" fontId="64" fillId="0" borderId="35" xfId="0" applyFont="1" applyFill="1" applyBorder="1" applyAlignment="1">
      <alignment/>
    </xf>
    <xf numFmtId="0" fontId="64" fillId="0" borderId="34" xfId="0" applyFont="1" applyFill="1" applyBorder="1" applyAlignment="1">
      <alignment/>
    </xf>
    <xf numFmtId="177" fontId="64" fillId="0" borderId="34" xfId="0" applyNumberFormat="1" applyFont="1" applyFill="1" applyBorder="1" applyAlignment="1">
      <alignment/>
    </xf>
    <xf numFmtId="177" fontId="64" fillId="0" borderId="36" xfId="0" applyNumberFormat="1" applyFont="1" applyFill="1" applyBorder="1" applyAlignment="1">
      <alignment/>
    </xf>
    <xf numFmtId="0" fontId="63" fillId="0" borderId="24" xfId="0" applyFont="1" applyFill="1" applyBorder="1" applyAlignment="1">
      <alignment horizontal="right" vertical="center"/>
    </xf>
    <xf numFmtId="168" fontId="25" fillId="0" borderId="28" xfId="97" applyNumberFormat="1" applyFont="1" applyFill="1" applyBorder="1" applyAlignment="1">
      <alignment horizontal="right" vertical="center"/>
    </xf>
    <xf numFmtId="177" fontId="0" fillId="0" borderId="28" xfId="97" applyNumberFormat="1" applyFont="1" applyFill="1" applyBorder="1" applyAlignment="1">
      <alignment vertical="center"/>
    </xf>
    <xf numFmtId="37" fontId="25" fillId="0" borderId="28" xfId="97" applyNumberFormat="1" applyFont="1" applyFill="1" applyBorder="1" applyAlignment="1">
      <alignment horizontal="right" vertical="center"/>
    </xf>
    <xf numFmtId="37" fontId="25" fillId="0" borderId="19" xfId="97" applyNumberFormat="1" applyFont="1" applyFill="1" applyBorder="1" applyAlignment="1">
      <alignment horizontal="right" vertical="center"/>
    </xf>
    <xf numFmtId="37" fontId="25" fillId="0" borderId="25" xfId="97" applyNumberFormat="1" applyFont="1" applyFill="1" applyBorder="1" applyAlignment="1">
      <alignment horizontal="right" vertical="center"/>
    </xf>
    <xf numFmtId="0" fontId="63" fillId="0" borderId="24" xfId="0" applyFont="1" applyFill="1" applyBorder="1" applyAlignment="1">
      <alignment horizontal="left"/>
    </xf>
    <xf numFmtId="168" fontId="63" fillId="0" borderId="24" xfId="0" applyNumberFormat="1" applyFont="1" applyFill="1" applyBorder="1" applyAlignment="1">
      <alignment horizontal="center"/>
    </xf>
    <xf numFmtId="168" fontId="25" fillId="0" borderId="24" xfId="97" applyNumberFormat="1" applyFont="1" applyFill="1" applyBorder="1" applyAlignment="1">
      <alignment horizontal="right" vertical="center"/>
    </xf>
    <xf numFmtId="37" fontId="25" fillId="0" borderId="24" xfId="97" applyNumberFormat="1" applyFont="1" applyFill="1" applyBorder="1" applyAlignment="1">
      <alignment horizontal="right" vertical="center"/>
    </xf>
    <xf numFmtId="41" fontId="26" fillId="0" borderId="24" xfId="98" applyFont="1" applyFill="1" applyBorder="1" applyAlignment="1">
      <alignment horizontal="center" vertical="center"/>
    </xf>
    <xf numFmtId="0" fontId="63" fillId="0" borderId="24" xfId="0" applyFont="1" applyFill="1" applyBorder="1" applyAlignment="1" quotePrefix="1">
      <alignment/>
    </xf>
    <xf numFmtId="37" fontId="0" fillId="0" borderId="25" xfId="0" applyNumberFormat="1" applyBorder="1" applyAlignment="1">
      <alignment/>
    </xf>
    <xf numFmtId="0" fontId="65" fillId="0" borderId="23" xfId="0" applyFont="1" applyFill="1" applyBorder="1" applyAlignment="1">
      <alignment vertical="center" wrapText="1"/>
    </xf>
    <xf numFmtId="15" fontId="30" fillId="0" borderId="23" xfId="0" applyNumberFormat="1" applyFont="1" applyFill="1" applyBorder="1" applyAlignment="1" quotePrefix="1">
      <alignment horizontal="center" vertical="center" wrapText="1"/>
    </xf>
    <xf numFmtId="15" fontId="24" fillId="0" borderId="37" xfId="0" applyNumberFormat="1" applyFont="1" applyFill="1" applyBorder="1" applyAlignment="1" quotePrefix="1">
      <alignment horizontal="center" vertical="center" textRotation="90" wrapText="1"/>
    </xf>
    <xf numFmtId="41" fontId="26" fillId="0" borderId="38" xfId="98" applyFont="1" applyFill="1" applyBorder="1" applyAlignment="1">
      <alignment vertical="center"/>
    </xf>
    <xf numFmtId="41" fontId="26" fillId="0" borderId="39" xfId="98" applyFont="1" applyFill="1" applyBorder="1" applyAlignment="1">
      <alignment vertical="center"/>
    </xf>
    <xf numFmtId="41" fontId="26" fillId="0" borderId="40" xfId="98" applyFont="1" applyFill="1" applyBorder="1" applyAlignment="1">
      <alignment vertical="center"/>
    </xf>
    <xf numFmtId="41" fontId="26" fillId="0" borderId="41" xfId="98" applyFont="1" applyFill="1" applyBorder="1" applyAlignment="1">
      <alignment vertical="center"/>
    </xf>
    <xf numFmtId="0" fontId="0" fillId="0" borderId="26" xfId="0" applyBorder="1" applyAlignment="1">
      <alignment/>
    </xf>
    <xf numFmtId="0" fontId="60" fillId="0" borderId="42" xfId="0" applyFont="1" applyBorder="1" applyAlignment="1">
      <alignment horizontal="center" vertical="center"/>
    </xf>
    <xf numFmtId="41" fontId="26" fillId="0" borderId="43" xfId="98" applyFont="1" applyFill="1" applyBorder="1" applyAlignment="1">
      <alignment horizontal="center" vertical="center"/>
    </xf>
    <xf numFmtId="41" fontId="26" fillId="0" borderId="44" xfId="98" applyFont="1" applyFill="1" applyBorder="1" applyAlignment="1">
      <alignment horizontal="center" vertical="center"/>
    </xf>
    <xf numFmtId="41" fontId="26" fillId="0" borderId="45" xfId="98" applyFont="1" applyFill="1" applyBorder="1" applyAlignment="1">
      <alignment horizontal="center" vertical="center"/>
    </xf>
    <xf numFmtId="41" fontId="26" fillId="0" borderId="46" xfId="98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7" fontId="0" fillId="0" borderId="44" xfId="0" applyNumberFormat="1" applyBorder="1" applyAlignment="1">
      <alignment/>
    </xf>
    <xf numFmtId="177" fontId="0" fillId="0" borderId="45" xfId="0" applyNumberFormat="1" applyBorder="1" applyAlignment="1">
      <alignment/>
    </xf>
    <xf numFmtId="177" fontId="60" fillId="0" borderId="47" xfId="0" applyNumberFormat="1" applyFont="1" applyBorder="1" applyAlignment="1">
      <alignment/>
    </xf>
    <xf numFmtId="15" fontId="28" fillId="0" borderId="50" xfId="0" applyNumberFormat="1" applyFont="1" applyFill="1" applyBorder="1" applyAlignment="1" quotePrefix="1">
      <alignment horizontal="center" vertical="center" wrapText="1"/>
    </xf>
    <xf numFmtId="15" fontId="28" fillId="0" borderId="30" xfId="0" applyNumberFormat="1" applyFont="1" applyFill="1" applyBorder="1" applyAlignment="1" quotePrefix="1">
      <alignment vertical="center" wrapText="1"/>
    </xf>
    <xf numFmtId="15" fontId="24" fillId="0" borderId="51" xfId="0" applyNumberFormat="1" applyFont="1" applyFill="1" applyBorder="1" applyAlignment="1" quotePrefix="1">
      <alignment horizontal="center" vertical="center" textRotation="90" wrapText="1"/>
    </xf>
    <xf numFmtId="41" fontId="26" fillId="0" borderId="0" xfId="98" applyFont="1" applyFill="1" applyBorder="1" applyAlignment="1">
      <alignment vertical="center"/>
    </xf>
    <xf numFmtId="15" fontId="28" fillId="0" borderId="37" xfId="0" applyNumberFormat="1" applyFont="1" applyFill="1" applyBorder="1" applyAlignment="1">
      <alignment horizontal="center" vertical="center" textRotation="90" wrapText="1"/>
    </xf>
    <xf numFmtId="15" fontId="28" fillId="0" borderId="23" xfId="0" applyNumberFormat="1" applyFont="1" applyFill="1" applyBorder="1" applyAlignment="1">
      <alignment horizontal="center" vertical="center" textRotation="90" wrapText="1"/>
    </xf>
    <xf numFmtId="15" fontId="28" fillId="0" borderId="31" xfId="0" applyNumberFormat="1" applyFont="1" applyFill="1" applyBorder="1" applyAlignment="1">
      <alignment horizontal="center" vertical="center" textRotation="90" wrapText="1"/>
    </xf>
    <xf numFmtId="15" fontId="0" fillId="0" borderId="19" xfId="0" applyNumberFormat="1" applyBorder="1" applyAlignment="1">
      <alignment/>
    </xf>
    <xf numFmtId="17" fontId="0" fillId="0" borderId="19" xfId="0" applyNumberFormat="1" applyBorder="1" applyAlignment="1">
      <alignment/>
    </xf>
    <xf numFmtId="15" fontId="0" fillId="0" borderId="25" xfId="0" applyNumberFormat="1" applyBorder="1" applyAlignment="1">
      <alignment/>
    </xf>
    <xf numFmtId="17" fontId="0" fillId="0" borderId="25" xfId="0" applyNumberFormat="1" applyBorder="1" applyAlignment="1">
      <alignment/>
    </xf>
    <xf numFmtId="15" fontId="28" fillId="0" borderId="30" xfId="0" applyNumberFormat="1" applyFont="1" applyFill="1" applyBorder="1" applyAlignment="1" quotePrefix="1">
      <alignment horizontal="center" vertical="center" wrapText="1"/>
    </xf>
    <xf numFmtId="177" fontId="64" fillId="0" borderId="22" xfId="0" applyNumberFormat="1" applyFont="1" applyFill="1" applyBorder="1" applyAlignment="1">
      <alignment/>
    </xf>
    <xf numFmtId="180" fontId="27" fillId="0" borderId="24" xfId="98" applyNumberFormat="1" applyFont="1" applyFill="1" applyBorder="1" applyAlignment="1">
      <alignment horizontal="center" vertical="center"/>
    </xf>
    <xf numFmtId="15" fontId="0" fillId="0" borderId="24" xfId="0" applyNumberFormat="1" applyBorder="1" applyAlignment="1">
      <alignment/>
    </xf>
    <xf numFmtId="0" fontId="0" fillId="0" borderId="19" xfId="0" applyBorder="1" applyAlignment="1">
      <alignment horizontal="center"/>
    </xf>
    <xf numFmtId="1" fontId="0" fillId="0" borderId="19" xfId="97" applyNumberFormat="1" applyFont="1" applyFill="1" applyBorder="1" applyAlignment="1">
      <alignment horizontal="center" vertical="center"/>
    </xf>
    <xf numFmtId="1" fontId="63" fillId="0" borderId="19" xfId="0" applyNumberFormat="1" applyFont="1" applyFill="1" applyBorder="1" applyAlignment="1">
      <alignment horizontal="center" vertical="center"/>
    </xf>
    <xf numFmtId="1" fontId="63" fillId="0" borderId="25" xfId="0" applyNumberFormat="1" applyFont="1" applyFill="1" applyBorder="1" applyAlignment="1">
      <alignment horizontal="center" vertical="center"/>
    </xf>
    <xf numFmtId="1" fontId="63" fillId="0" borderId="24" xfId="0" applyNumberFormat="1" applyFont="1" applyFill="1" applyBorder="1" applyAlignment="1">
      <alignment horizontal="center" vertical="center"/>
    </xf>
    <xf numFmtId="1" fontId="0" fillId="0" borderId="28" xfId="97" applyNumberFormat="1" applyFont="1" applyFill="1" applyBorder="1" applyAlignment="1">
      <alignment horizontal="center" vertical="center"/>
    </xf>
    <xf numFmtId="1" fontId="26" fillId="0" borderId="19" xfId="98" applyNumberFormat="1" applyFont="1" applyFill="1" applyBorder="1" applyAlignment="1">
      <alignment horizontal="center" vertical="center"/>
    </xf>
    <xf numFmtId="177" fontId="0" fillId="0" borderId="25" xfId="97" applyNumberFormat="1" applyFont="1" applyFill="1" applyBorder="1" applyAlignment="1">
      <alignment horizontal="center" vertical="center"/>
    </xf>
    <xf numFmtId="17" fontId="0" fillId="0" borderId="24" xfId="0" applyNumberFormat="1" applyBorder="1" applyAlignment="1">
      <alignment/>
    </xf>
    <xf numFmtId="37" fontId="0" fillId="0" borderId="28" xfId="97" applyNumberFormat="1" applyFont="1" applyFill="1" applyBorder="1" applyAlignment="1">
      <alignment vertical="center"/>
    </xf>
    <xf numFmtId="37" fontId="0" fillId="0" borderId="19" xfId="97" applyNumberFormat="1" applyFont="1" applyFill="1" applyBorder="1" applyAlignment="1">
      <alignment vertical="center"/>
    </xf>
    <xf numFmtId="37" fontId="63" fillId="0" borderId="19" xfId="0" applyNumberFormat="1" applyFont="1" applyFill="1" applyBorder="1" applyAlignment="1">
      <alignment horizontal="center" vertical="center"/>
    </xf>
    <xf numFmtId="37" fontId="63" fillId="0" borderId="25" xfId="0" applyNumberFormat="1" applyFont="1" applyFill="1" applyBorder="1" applyAlignment="1">
      <alignment horizontal="center" vertical="center"/>
    </xf>
    <xf numFmtId="37" fontId="63" fillId="0" borderId="24" xfId="0" applyNumberFormat="1" applyFont="1" applyFill="1" applyBorder="1" applyAlignment="1">
      <alignment horizontal="center" vertical="center"/>
    </xf>
    <xf numFmtId="37" fontId="0" fillId="0" borderId="19" xfId="97" applyNumberFormat="1" applyFont="1" applyFill="1" applyBorder="1" applyAlignment="1">
      <alignment horizontal="center" vertical="center"/>
    </xf>
    <xf numFmtId="37" fontId="0" fillId="0" borderId="28" xfId="97" applyNumberFormat="1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/>
    </xf>
    <xf numFmtId="0" fontId="63" fillId="0" borderId="32" xfId="0" applyFont="1" applyFill="1" applyBorder="1" applyAlignment="1">
      <alignment horizontal="center"/>
    </xf>
    <xf numFmtId="177" fontId="63" fillId="0" borderId="32" xfId="0" applyNumberFormat="1" applyFont="1" applyFill="1" applyBorder="1" applyAlignment="1">
      <alignment horizontal="center"/>
    </xf>
    <xf numFmtId="41" fontId="0" fillId="0" borderId="32" xfId="97" applyFont="1" applyFill="1" applyBorder="1" applyAlignment="1">
      <alignment vertical="center"/>
    </xf>
    <xf numFmtId="177" fontId="63" fillId="0" borderId="3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177" fontId="0" fillId="0" borderId="32" xfId="0" applyNumberFormat="1" applyBorder="1" applyAlignment="1">
      <alignment/>
    </xf>
    <xf numFmtId="37" fontId="0" fillId="0" borderId="32" xfId="0" applyNumberFormat="1" applyBorder="1" applyAlignment="1">
      <alignment/>
    </xf>
    <xf numFmtId="177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180" fontId="27" fillId="0" borderId="28" xfId="98" applyNumberFormat="1" applyFont="1" applyFill="1" applyBorder="1" applyAlignment="1">
      <alignment horizontal="center" vertical="center"/>
    </xf>
    <xf numFmtId="15" fontId="0" fillId="0" borderId="32" xfId="0" applyNumberForma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6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41" fontId="67" fillId="0" borderId="0" xfId="98" applyFont="1" applyFill="1" applyBorder="1" applyAlignment="1">
      <alignment vertical="center"/>
    </xf>
    <xf numFmtId="41" fontId="0" fillId="0" borderId="0" xfId="97" applyFont="1" applyBorder="1" applyAlignment="1">
      <alignment horizontal="center"/>
    </xf>
    <xf numFmtId="15" fontId="68" fillId="0" borderId="30" xfId="0" applyNumberFormat="1" applyFont="1" applyFill="1" applyBorder="1" applyAlignment="1" quotePrefix="1">
      <alignment horizontal="center" vertical="center" wrapText="1"/>
    </xf>
    <xf numFmtId="15" fontId="60" fillId="0" borderId="23" xfId="0" applyNumberFormat="1" applyFont="1" applyFill="1" applyBorder="1" applyAlignment="1" quotePrefix="1">
      <alignment horizontal="center" vertical="center" textRotation="90" wrapText="1"/>
    </xf>
    <xf numFmtId="15" fontId="60" fillId="0" borderId="23" xfId="0" applyNumberFormat="1" applyFont="1" applyFill="1" applyBorder="1" applyAlignment="1">
      <alignment horizontal="center" vertical="center" textRotation="90" wrapText="1"/>
    </xf>
    <xf numFmtId="41" fontId="60" fillId="0" borderId="23" xfId="98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left"/>
    </xf>
    <xf numFmtId="177" fontId="63" fillId="0" borderId="29" xfId="0" applyNumberFormat="1" applyFont="1" applyFill="1" applyBorder="1" applyAlignment="1">
      <alignment horizontal="center"/>
    </xf>
    <xf numFmtId="41" fontId="0" fillId="0" borderId="29" xfId="97" applyFont="1" applyFill="1" applyBorder="1" applyAlignment="1">
      <alignment vertical="center"/>
    </xf>
    <xf numFmtId="0" fontId="0" fillId="0" borderId="29" xfId="0" applyFont="1" applyBorder="1" applyAlignment="1">
      <alignment/>
    </xf>
    <xf numFmtId="41" fontId="67" fillId="0" borderId="29" xfId="98" applyFont="1" applyFill="1" applyBorder="1" applyAlignment="1">
      <alignment vertical="center"/>
    </xf>
    <xf numFmtId="180" fontId="0" fillId="0" borderId="29" xfId="0" applyNumberFormat="1" applyFont="1" applyBorder="1" applyAlignment="1">
      <alignment/>
    </xf>
    <xf numFmtId="41" fontId="0" fillId="0" borderId="19" xfId="97" applyFont="1" applyFill="1" applyBorder="1" applyAlignment="1">
      <alignment vertical="center"/>
    </xf>
    <xf numFmtId="177" fontId="0" fillId="0" borderId="19" xfId="97" applyNumberFormat="1" applyFont="1" applyFill="1" applyBorder="1" applyAlignment="1">
      <alignment vertical="center"/>
    </xf>
    <xf numFmtId="0" fontId="0" fillId="0" borderId="19" xfId="0" applyFont="1" applyBorder="1" applyAlignment="1">
      <alignment/>
    </xf>
    <xf numFmtId="41" fontId="67" fillId="0" borderId="19" xfId="98" applyFont="1" applyFill="1" applyBorder="1" applyAlignment="1">
      <alignment vertical="center"/>
    </xf>
    <xf numFmtId="180" fontId="0" fillId="0" borderId="19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41" fontId="0" fillId="0" borderId="24" xfId="97" applyFont="1" applyFill="1" applyBorder="1" applyAlignment="1">
      <alignment vertical="center"/>
    </xf>
    <xf numFmtId="0" fontId="0" fillId="0" borderId="24" xfId="0" applyFont="1" applyBorder="1" applyAlignment="1">
      <alignment/>
    </xf>
    <xf numFmtId="177" fontId="0" fillId="0" borderId="24" xfId="0" applyNumberFormat="1" applyFont="1" applyBorder="1" applyAlignment="1">
      <alignment/>
    </xf>
    <xf numFmtId="41" fontId="67" fillId="0" borderId="24" xfId="98" applyFont="1" applyFill="1" applyBorder="1" applyAlignment="1">
      <alignment vertical="center"/>
    </xf>
    <xf numFmtId="180" fontId="0" fillId="0" borderId="24" xfId="0" applyNumberFormat="1" applyFont="1" applyBorder="1" applyAlignment="1">
      <alignment/>
    </xf>
    <xf numFmtId="0" fontId="64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177" fontId="60" fillId="0" borderId="22" xfId="0" applyNumberFormat="1" applyFont="1" applyBorder="1" applyAlignment="1">
      <alignment/>
    </xf>
    <xf numFmtId="180" fontId="60" fillId="0" borderId="2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41" fontId="26" fillId="0" borderId="34" xfId="98" applyFont="1" applyFill="1" applyBorder="1" applyAlignment="1">
      <alignment vertical="center"/>
    </xf>
    <xf numFmtId="0" fontId="60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5" fontId="28" fillId="0" borderId="54" xfId="0" applyNumberFormat="1" applyFont="1" applyFill="1" applyBorder="1" applyAlignment="1" quotePrefix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15" fontId="24" fillId="0" borderId="37" xfId="0" applyNumberFormat="1" applyFont="1" applyFill="1" applyBorder="1" applyAlignment="1">
      <alignment horizontal="center" vertical="center" textRotation="90" wrapText="1"/>
    </xf>
    <xf numFmtId="15" fontId="28" fillId="0" borderId="54" xfId="0" applyNumberFormat="1" applyFont="1" applyFill="1" applyBorder="1" applyAlignment="1">
      <alignment horizontal="center" vertical="center" wrapText="1"/>
    </xf>
    <xf numFmtId="15" fontId="24" fillId="0" borderId="51" xfId="0" applyNumberFormat="1" applyFont="1" applyFill="1" applyBorder="1" applyAlignment="1">
      <alignment horizontal="center" vertical="center" textRotation="90" wrapText="1"/>
    </xf>
    <xf numFmtId="177" fontId="64" fillId="0" borderId="0" xfId="0" applyNumberFormat="1" applyFont="1" applyFill="1" applyBorder="1" applyAlignment="1">
      <alignment horizontal="center"/>
    </xf>
    <xf numFmtId="180" fontId="60" fillId="0" borderId="0" xfId="0" applyNumberFormat="1" applyFont="1" applyBorder="1" applyAlignment="1">
      <alignment/>
    </xf>
    <xf numFmtId="177" fontId="0" fillId="0" borderId="32" xfId="97" applyNumberFormat="1" applyFont="1" applyFill="1" applyBorder="1" applyAlignment="1">
      <alignment vertical="center"/>
    </xf>
    <xf numFmtId="37" fontId="63" fillId="0" borderId="3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3" fillId="0" borderId="19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left"/>
    </xf>
    <xf numFmtId="0" fontId="63" fillId="0" borderId="19" xfId="0" applyFont="1" applyFill="1" applyBorder="1" applyAlignment="1" quotePrefix="1">
      <alignment/>
    </xf>
    <xf numFmtId="0" fontId="63" fillId="0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69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/>
    </xf>
    <xf numFmtId="0" fontId="35" fillId="0" borderId="0" xfId="0" applyFont="1" applyAlignment="1">
      <alignment horizontal="center"/>
    </xf>
    <xf numFmtId="41" fontId="0" fillId="0" borderId="19" xfId="97" applyFont="1" applyFill="1" applyBorder="1" applyAlignment="1">
      <alignment vertical="center"/>
    </xf>
    <xf numFmtId="0" fontId="7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65" fillId="0" borderId="23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Alignment="1">
      <alignment horizontal="center"/>
    </xf>
    <xf numFmtId="0" fontId="72" fillId="0" borderId="0" xfId="0" applyFont="1" applyFill="1" applyBorder="1" applyAlignment="1">
      <alignment/>
    </xf>
    <xf numFmtId="3" fontId="72" fillId="0" borderId="0" xfId="0" applyNumberFormat="1" applyFont="1" applyFill="1" applyBorder="1" applyAlignment="1">
      <alignment/>
    </xf>
    <xf numFmtId="41" fontId="72" fillId="0" borderId="0" xfId="0" applyNumberFormat="1" applyFont="1" applyFill="1" applyBorder="1" applyAlignment="1">
      <alignment horizontal="right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177" fontId="64" fillId="0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1" fontId="67" fillId="0" borderId="28" xfId="98" applyFont="1" applyFill="1" applyBorder="1" applyAlignment="1">
      <alignment vertical="center"/>
    </xf>
    <xf numFmtId="41" fontId="67" fillId="0" borderId="32" xfId="98" applyFont="1" applyFill="1" applyBorder="1" applyAlignment="1">
      <alignment vertical="center"/>
    </xf>
    <xf numFmtId="15" fontId="28" fillId="0" borderId="55" xfId="0" applyNumberFormat="1" applyFont="1" applyFill="1" applyBorder="1" applyAlignment="1">
      <alignment vertical="center" wrapText="1"/>
    </xf>
    <xf numFmtId="15" fontId="28" fillId="0" borderId="54" xfId="0" applyNumberFormat="1" applyFont="1" applyFill="1" applyBorder="1" applyAlignment="1" quotePrefix="1">
      <alignment vertical="center" wrapText="1"/>
    </xf>
    <xf numFmtId="15" fontId="28" fillId="0" borderId="55" xfId="0" applyNumberFormat="1" applyFont="1" applyFill="1" applyBorder="1" applyAlignment="1" quotePrefix="1">
      <alignment vertical="center" wrapText="1"/>
    </xf>
    <xf numFmtId="15" fontId="28" fillId="0" borderId="56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180" fontId="68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177" fontId="64" fillId="0" borderId="27" xfId="0" applyNumberFormat="1" applyFont="1" applyFill="1" applyBorder="1" applyAlignment="1">
      <alignment/>
    </xf>
    <xf numFmtId="0" fontId="0" fillId="0" borderId="36" xfId="0" applyBorder="1" applyAlignment="1">
      <alignment/>
    </xf>
    <xf numFmtId="41" fontId="26" fillId="0" borderId="27" xfId="98" applyFont="1" applyFill="1" applyBorder="1" applyAlignment="1">
      <alignment vertical="center"/>
    </xf>
    <xf numFmtId="180" fontId="60" fillId="0" borderId="27" xfId="0" applyNumberFormat="1" applyFont="1" applyBorder="1" applyAlignment="1">
      <alignment/>
    </xf>
    <xf numFmtId="177" fontId="69" fillId="0" borderId="19" xfId="0" applyNumberFormat="1" applyFont="1" applyFill="1" applyBorder="1" applyAlignment="1">
      <alignment horizontal="center"/>
    </xf>
    <xf numFmtId="41" fontId="35" fillId="0" borderId="28" xfId="98" applyFont="1" applyFill="1" applyBorder="1" applyAlignment="1">
      <alignment vertical="center"/>
    </xf>
    <xf numFmtId="177" fontId="69" fillId="0" borderId="19" xfId="97" applyNumberFormat="1" applyFont="1" applyFill="1" applyBorder="1" applyAlignment="1">
      <alignment vertical="center"/>
    </xf>
    <xf numFmtId="37" fontId="69" fillId="0" borderId="28" xfId="97" applyNumberFormat="1" applyFont="1" applyFill="1" applyBorder="1" applyAlignment="1">
      <alignment vertical="center"/>
    </xf>
    <xf numFmtId="177" fontId="69" fillId="0" borderId="28" xfId="97" applyNumberFormat="1" applyFont="1" applyFill="1" applyBorder="1" applyAlignment="1">
      <alignment vertical="center"/>
    </xf>
    <xf numFmtId="0" fontId="69" fillId="0" borderId="48" xfId="0" applyFont="1" applyBorder="1" applyAlignment="1">
      <alignment horizontal="center"/>
    </xf>
    <xf numFmtId="0" fontId="69" fillId="0" borderId="29" xfId="0" applyFont="1" applyBorder="1" applyAlignment="1">
      <alignment horizontal="center"/>
    </xf>
    <xf numFmtId="41" fontId="69" fillId="0" borderId="28" xfId="98" applyFont="1" applyFill="1" applyBorder="1" applyAlignment="1">
      <alignment vertical="center"/>
    </xf>
    <xf numFmtId="180" fontId="35" fillId="0" borderId="19" xfId="98" applyNumberFormat="1" applyFont="1" applyFill="1" applyBorder="1" applyAlignment="1">
      <alignment horizontal="center" vertical="center"/>
    </xf>
    <xf numFmtId="0" fontId="69" fillId="0" borderId="29" xfId="0" applyFont="1" applyBorder="1" applyAlignment="1">
      <alignment/>
    </xf>
    <xf numFmtId="37" fontId="69" fillId="0" borderId="19" xfId="97" applyNumberFormat="1" applyFont="1" applyFill="1" applyBorder="1" applyAlignment="1">
      <alignment vertical="center"/>
    </xf>
    <xf numFmtId="0" fontId="69" fillId="0" borderId="39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19" xfId="0" applyFont="1" applyBorder="1" applyAlignment="1">
      <alignment/>
    </xf>
    <xf numFmtId="177" fontId="69" fillId="0" borderId="19" xfId="0" applyNumberFormat="1" applyFont="1" applyFill="1" applyBorder="1" applyAlignment="1">
      <alignment horizontal="center" vertical="center"/>
    </xf>
    <xf numFmtId="37" fontId="69" fillId="0" borderId="19" xfId="0" applyNumberFormat="1" applyFont="1" applyFill="1" applyBorder="1" applyAlignment="1">
      <alignment horizontal="center" vertical="center"/>
    </xf>
    <xf numFmtId="177" fontId="69" fillId="0" borderId="25" xfId="0" applyNumberFormat="1" applyFont="1" applyFill="1" applyBorder="1" applyAlignment="1">
      <alignment horizontal="center"/>
    </xf>
    <xf numFmtId="177" fontId="69" fillId="0" borderId="25" xfId="0" applyNumberFormat="1" applyFont="1" applyFill="1" applyBorder="1" applyAlignment="1">
      <alignment horizontal="center" vertical="center"/>
    </xf>
    <xf numFmtId="37" fontId="69" fillId="0" borderId="25" xfId="0" applyNumberFormat="1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5" xfId="0" applyFont="1" applyBorder="1" applyAlignment="1">
      <alignment/>
    </xf>
    <xf numFmtId="15" fontId="69" fillId="0" borderId="25" xfId="0" applyNumberFormat="1" applyFont="1" applyBorder="1" applyAlignment="1">
      <alignment/>
    </xf>
    <xf numFmtId="177" fontId="69" fillId="0" borderId="32" xfId="0" applyNumberFormat="1" applyFont="1" applyFill="1" applyBorder="1" applyAlignment="1">
      <alignment horizontal="center"/>
    </xf>
    <xf numFmtId="177" fontId="69" fillId="0" borderId="32" xfId="0" applyNumberFormat="1" applyFont="1" applyFill="1" applyBorder="1" applyAlignment="1">
      <alignment horizontal="center" vertical="center"/>
    </xf>
    <xf numFmtId="37" fontId="69" fillId="0" borderId="32" xfId="0" applyNumberFormat="1" applyFont="1" applyFill="1" applyBorder="1" applyAlignment="1">
      <alignment horizontal="center" vertical="center"/>
    </xf>
    <xf numFmtId="0" fontId="69" fillId="0" borderId="53" xfId="0" applyFont="1" applyBorder="1" applyAlignment="1">
      <alignment horizontal="center"/>
    </xf>
    <xf numFmtId="0" fontId="69" fillId="0" borderId="32" xfId="0" applyFont="1" applyBorder="1" applyAlignment="1">
      <alignment horizontal="center"/>
    </xf>
    <xf numFmtId="180" fontId="35" fillId="0" borderId="28" xfId="98" applyNumberFormat="1" applyFont="1" applyFill="1" applyBorder="1" applyAlignment="1">
      <alignment horizontal="center" vertical="center"/>
    </xf>
    <xf numFmtId="15" fontId="69" fillId="0" borderId="32" xfId="0" applyNumberFormat="1" applyFont="1" applyBorder="1" applyAlignment="1">
      <alignment/>
    </xf>
    <xf numFmtId="180" fontId="65" fillId="0" borderId="22" xfId="0" applyNumberFormat="1" applyFont="1" applyBorder="1" applyAlignment="1">
      <alignment/>
    </xf>
    <xf numFmtId="0" fontId="65" fillId="0" borderId="20" xfId="0" applyFont="1" applyFill="1" applyBorder="1" applyAlignment="1">
      <alignment/>
    </xf>
    <xf numFmtId="0" fontId="65" fillId="0" borderId="21" xfId="0" applyFont="1" applyFill="1" applyBorder="1" applyAlignment="1">
      <alignment/>
    </xf>
    <xf numFmtId="0" fontId="7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28" xfId="0" applyFont="1" applyFill="1" applyBorder="1" applyAlignment="1">
      <alignment horizontal="center"/>
    </xf>
    <xf numFmtId="0" fontId="63" fillId="0" borderId="28" xfId="0" applyFont="1" applyFill="1" applyBorder="1" applyAlignment="1">
      <alignment/>
    </xf>
    <xf numFmtId="177" fontId="63" fillId="0" borderId="28" xfId="0" applyNumberFormat="1" applyFont="1" applyFill="1" applyBorder="1" applyAlignment="1">
      <alignment horizontal="center"/>
    </xf>
    <xf numFmtId="0" fontId="63" fillId="0" borderId="57" xfId="0" applyFont="1" applyFill="1" applyBorder="1" applyAlignment="1">
      <alignment horizontal="center"/>
    </xf>
    <xf numFmtId="0" fontId="63" fillId="0" borderId="57" xfId="0" applyFont="1" applyFill="1" applyBorder="1" applyAlignment="1">
      <alignment/>
    </xf>
    <xf numFmtId="177" fontId="63" fillId="0" borderId="57" xfId="0" applyNumberFormat="1" applyFont="1" applyFill="1" applyBorder="1" applyAlignment="1">
      <alignment horizontal="center"/>
    </xf>
    <xf numFmtId="177" fontId="63" fillId="0" borderId="57" xfId="0" applyNumberFormat="1" applyFont="1" applyFill="1" applyBorder="1" applyAlignment="1">
      <alignment horizontal="center" vertical="center"/>
    </xf>
    <xf numFmtId="41" fontId="67" fillId="0" borderId="57" xfId="98" applyFont="1" applyFill="1" applyBorder="1" applyAlignment="1">
      <alignment vertic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177" fontId="63" fillId="0" borderId="0" xfId="0" applyNumberFormat="1" applyFont="1" applyFill="1" applyBorder="1" applyAlignment="1">
      <alignment horizontal="center"/>
    </xf>
    <xf numFmtId="41" fontId="0" fillId="0" borderId="0" xfId="97" applyFont="1" applyFill="1" applyBorder="1" applyAlignment="1">
      <alignment vertical="center"/>
    </xf>
    <xf numFmtId="177" fontId="63" fillId="0" borderId="0" xfId="0" applyNumberFormat="1" applyFont="1" applyFill="1" applyBorder="1" applyAlignment="1">
      <alignment horizontal="center" vertical="center"/>
    </xf>
    <xf numFmtId="41" fontId="26" fillId="0" borderId="57" xfId="98" applyFont="1" applyFill="1" applyBorder="1" applyAlignment="1">
      <alignment vertical="center"/>
    </xf>
    <xf numFmtId="37" fontId="63" fillId="0" borderId="57" xfId="0" applyNumberFormat="1" applyFont="1" applyFill="1" applyBorder="1" applyAlignment="1">
      <alignment horizontal="center" vertical="center"/>
    </xf>
    <xf numFmtId="177" fontId="0" fillId="0" borderId="57" xfId="97" applyNumberFormat="1" applyFont="1" applyFill="1" applyBorder="1" applyAlignment="1">
      <alignment vertical="center"/>
    </xf>
    <xf numFmtId="0" fontId="0" fillId="0" borderId="57" xfId="0" applyBorder="1" applyAlignment="1">
      <alignment/>
    </xf>
    <xf numFmtId="180" fontId="27" fillId="0" borderId="57" xfId="98" applyNumberFormat="1" applyFont="1" applyFill="1" applyBorder="1" applyAlignment="1">
      <alignment horizontal="center" vertical="center"/>
    </xf>
    <xf numFmtId="37" fontId="63" fillId="0" borderId="0" xfId="0" applyNumberFormat="1" applyFont="1" applyFill="1" applyBorder="1" applyAlignment="1">
      <alignment horizontal="center" vertical="center"/>
    </xf>
    <xf numFmtId="177" fontId="0" fillId="0" borderId="0" xfId="97" applyNumberFormat="1" applyFont="1" applyFill="1" applyBorder="1" applyAlignment="1">
      <alignment vertical="center"/>
    </xf>
    <xf numFmtId="180" fontId="27" fillId="0" borderId="0" xfId="98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70" fillId="0" borderId="0" xfId="0" applyFont="1" applyAlignment="1">
      <alignment/>
    </xf>
    <xf numFmtId="0" fontId="60" fillId="0" borderId="23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177" fontId="64" fillId="0" borderId="26" xfId="0" applyNumberFormat="1" applyFont="1" applyFill="1" applyBorder="1" applyAlignment="1">
      <alignment horizontal="center"/>
    </xf>
    <xf numFmtId="15" fontId="28" fillId="0" borderId="30" xfId="0" applyNumberFormat="1" applyFont="1" applyFill="1" applyBorder="1" applyAlignment="1">
      <alignment horizontal="center" vertical="center" wrapText="1"/>
    </xf>
    <xf numFmtId="15" fontId="28" fillId="0" borderId="55" xfId="0" applyNumberFormat="1" applyFont="1" applyFill="1" applyBorder="1" applyAlignment="1" quotePrefix="1">
      <alignment horizontal="center" vertical="center" wrapText="1"/>
    </xf>
    <xf numFmtId="0" fontId="69" fillId="0" borderId="24" xfId="0" applyFont="1" applyBorder="1" applyAlignment="1">
      <alignment horizontal="center"/>
    </xf>
    <xf numFmtId="177" fontId="69" fillId="0" borderId="29" xfId="0" applyNumberFormat="1" applyFont="1" applyBorder="1" applyAlignment="1">
      <alignment horizontal="center"/>
    </xf>
    <xf numFmtId="177" fontId="69" fillId="0" borderId="19" xfId="0" applyNumberFormat="1" applyFont="1" applyBorder="1" applyAlignment="1">
      <alignment horizontal="center"/>
    </xf>
    <xf numFmtId="177" fontId="69" fillId="0" borderId="24" xfId="0" applyNumberFormat="1" applyFont="1" applyBorder="1" applyAlignment="1">
      <alignment horizontal="center"/>
    </xf>
    <xf numFmtId="177" fontId="0" fillId="0" borderId="22" xfId="0" applyNumberFormat="1" applyBorder="1" applyAlignment="1">
      <alignment/>
    </xf>
    <xf numFmtId="0" fontId="60" fillId="0" borderId="32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177" fontId="64" fillId="0" borderId="26" xfId="0" applyNumberFormat="1" applyFont="1" applyFill="1" applyBorder="1" applyAlignment="1">
      <alignment horizontal="center"/>
    </xf>
    <xf numFmtId="15" fontId="28" fillId="0" borderId="55" xfId="0" applyNumberFormat="1" applyFont="1" applyFill="1" applyBorder="1" applyAlignment="1" quotePrefix="1">
      <alignment horizontal="center" vertical="center" wrapText="1"/>
    </xf>
    <xf numFmtId="15" fontId="28" fillId="0" borderId="30" xfId="0" applyNumberFormat="1" applyFont="1" applyFill="1" applyBorder="1" applyAlignment="1">
      <alignment horizontal="center" vertical="center" wrapText="1"/>
    </xf>
    <xf numFmtId="15" fontId="24" fillId="0" borderId="53" xfId="0" applyNumberFormat="1" applyFont="1" applyFill="1" applyBorder="1" applyAlignment="1">
      <alignment horizontal="center" vertical="center" textRotation="90" wrapText="1"/>
    </xf>
    <xf numFmtId="15" fontId="24" fillId="0" borderId="53" xfId="0" applyNumberFormat="1" applyFont="1" applyFill="1" applyBorder="1" applyAlignment="1" quotePrefix="1">
      <alignment horizontal="center" vertical="center" textRotation="90" wrapText="1"/>
    </xf>
    <xf numFmtId="41" fontId="24" fillId="0" borderId="32" xfId="98" applyFont="1" applyFill="1" applyBorder="1" applyAlignment="1">
      <alignment horizontal="center" vertical="center"/>
    </xf>
    <xf numFmtId="177" fontId="0" fillId="0" borderId="24" xfId="97" applyNumberFormat="1" applyFont="1" applyFill="1" applyBorder="1" applyAlignment="1">
      <alignment vertical="center"/>
    </xf>
    <xf numFmtId="177" fontId="0" fillId="0" borderId="24" xfId="97" applyNumberFormat="1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left"/>
    </xf>
    <xf numFmtId="168" fontId="63" fillId="0" borderId="32" xfId="0" applyNumberFormat="1" applyFont="1" applyFill="1" applyBorder="1" applyAlignment="1">
      <alignment horizontal="center"/>
    </xf>
    <xf numFmtId="168" fontId="25" fillId="0" borderId="32" xfId="97" applyNumberFormat="1" applyFont="1" applyFill="1" applyBorder="1" applyAlignment="1">
      <alignment horizontal="right" vertical="center"/>
    </xf>
    <xf numFmtId="41" fontId="26" fillId="0" borderId="32" xfId="98" applyFont="1" applyFill="1" applyBorder="1" applyAlignment="1">
      <alignment horizontal="center" vertical="center"/>
    </xf>
    <xf numFmtId="180" fontId="27" fillId="0" borderId="32" xfId="98" applyNumberFormat="1" applyFont="1" applyFill="1" applyBorder="1" applyAlignment="1">
      <alignment horizontal="center" vertical="center"/>
    </xf>
    <xf numFmtId="0" fontId="63" fillId="0" borderId="32" xfId="0" applyFont="1" applyFill="1" applyBorder="1" applyAlignment="1" quotePrefix="1">
      <alignment/>
    </xf>
    <xf numFmtId="0" fontId="0" fillId="0" borderId="29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 wrapText="1"/>
    </xf>
    <xf numFmtId="41" fontId="24" fillId="0" borderId="29" xfId="9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69" fillId="0" borderId="0" xfId="0" applyNumberFormat="1" applyFont="1" applyFill="1" applyBorder="1" applyAlignment="1">
      <alignment horizontal="center"/>
    </xf>
    <xf numFmtId="41" fontId="35" fillId="0" borderId="0" xfId="98" applyFont="1" applyFill="1" applyBorder="1" applyAlignment="1">
      <alignment vertical="center"/>
    </xf>
    <xf numFmtId="1" fontId="0" fillId="0" borderId="24" xfId="0" applyNumberFormat="1" applyBorder="1" applyAlignment="1">
      <alignment horizontal="center"/>
    </xf>
    <xf numFmtId="15" fontId="28" fillId="0" borderId="30" xfId="0" applyNumberFormat="1" applyFont="1" applyFill="1" applyBorder="1" applyAlignment="1" quotePrefix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177" fontId="64" fillId="0" borderId="26" xfId="0" applyNumberFormat="1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 vertical="center" wrapText="1"/>
    </xf>
    <xf numFmtId="177" fontId="0" fillId="0" borderId="29" xfId="97" applyNumberFormat="1" applyFont="1" applyFill="1" applyBorder="1" applyAlignment="1">
      <alignment vertical="center"/>
    </xf>
    <xf numFmtId="41" fontId="0" fillId="0" borderId="19" xfId="97" applyFont="1" applyFill="1" applyBorder="1" applyAlignment="1">
      <alignment vertical="center"/>
    </xf>
    <xf numFmtId="177" fontId="0" fillId="0" borderId="19" xfId="97" applyNumberFormat="1" applyFont="1" applyFill="1" applyBorder="1" applyAlignment="1">
      <alignment vertical="center"/>
    </xf>
    <xf numFmtId="41" fontId="0" fillId="0" borderId="24" xfId="97" applyFont="1" applyFill="1" applyBorder="1" applyAlignment="1">
      <alignment vertical="center"/>
    </xf>
    <xf numFmtId="41" fontId="0" fillId="0" borderId="25" xfId="97" applyFont="1" applyFill="1" applyBorder="1" applyAlignment="1">
      <alignment vertical="center"/>
    </xf>
    <xf numFmtId="41" fontId="35" fillId="0" borderId="32" xfId="98" applyFont="1" applyFill="1" applyBorder="1" applyAlignment="1">
      <alignment vertical="center"/>
    </xf>
    <xf numFmtId="41" fontId="35" fillId="0" borderId="19" xfId="98" applyFont="1" applyFill="1" applyBorder="1" applyAlignment="1">
      <alignment vertical="center"/>
    </xf>
    <xf numFmtId="177" fontId="69" fillId="0" borderId="24" xfId="0" applyNumberFormat="1" applyFont="1" applyFill="1" applyBorder="1" applyAlignment="1">
      <alignment horizontal="center"/>
    </xf>
    <xf numFmtId="41" fontId="35" fillId="0" borderId="24" xfId="98" applyFont="1" applyFill="1" applyBorder="1" applyAlignment="1">
      <alignment vertical="center"/>
    </xf>
    <xf numFmtId="177" fontId="69" fillId="0" borderId="24" xfId="0" applyNumberFormat="1" applyFont="1" applyFill="1" applyBorder="1" applyAlignment="1">
      <alignment horizontal="center" vertical="center"/>
    </xf>
    <xf numFmtId="37" fontId="69" fillId="0" borderId="24" xfId="0" applyNumberFormat="1" applyFont="1" applyFill="1" applyBorder="1" applyAlignment="1">
      <alignment horizontal="center" vertical="center"/>
    </xf>
    <xf numFmtId="177" fontId="69" fillId="0" borderId="24" xfId="97" applyNumberFormat="1" applyFont="1" applyFill="1" applyBorder="1" applyAlignment="1">
      <alignment vertical="center"/>
    </xf>
    <xf numFmtId="180" fontId="35" fillId="0" borderId="24" xfId="98" applyNumberFormat="1" applyFont="1" applyFill="1" applyBorder="1" applyAlignment="1">
      <alignment horizontal="center" vertical="center"/>
    </xf>
    <xf numFmtId="41" fontId="35" fillId="0" borderId="25" xfId="98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80" fontId="0" fillId="0" borderId="29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center" vertical="center" wrapText="1"/>
    </xf>
    <xf numFmtId="180" fontId="63" fillId="0" borderId="24" xfId="0" applyNumberFormat="1" applyFont="1" applyFill="1" applyBorder="1" applyAlignment="1">
      <alignment horizontal="center"/>
    </xf>
    <xf numFmtId="1" fontId="25" fillId="0" borderId="29" xfId="98" applyNumberFormat="1" applyFont="1" applyFill="1" applyBorder="1" applyAlignment="1">
      <alignment horizontal="center" vertical="center"/>
    </xf>
    <xf numFmtId="1" fontId="25" fillId="0" borderId="19" xfId="98" applyNumberFormat="1" applyFont="1" applyFill="1" applyBorder="1" applyAlignment="1">
      <alignment horizontal="center" vertical="center"/>
    </xf>
    <xf numFmtId="1" fontId="26" fillId="0" borderId="24" xfId="98" applyNumberFormat="1" applyFont="1" applyFill="1" applyBorder="1" applyAlignment="1">
      <alignment vertical="center"/>
    </xf>
    <xf numFmtId="1" fontId="25" fillId="0" borderId="29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 quotePrefix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 quotePrefix="1">
      <alignment horizontal="center" vertical="center" wrapText="1"/>
    </xf>
    <xf numFmtId="1" fontId="69" fillId="0" borderId="29" xfId="0" applyNumberFormat="1" applyFont="1" applyBorder="1" applyAlignment="1">
      <alignment horizontal="center"/>
    </xf>
    <xf numFmtId="1" fontId="69" fillId="0" borderId="19" xfId="0" applyNumberFormat="1" applyFont="1" applyBorder="1" applyAlignment="1">
      <alignment horizontal="center"/>
    </xf>
    <xf numFmtId="1" fontId="69" fillId="0" borderId="24" xfId="0" applyNumberFormat="1" applyFont="1" applyBorder="1" applyAlignment="1">
      <alignment horizontal="center"/>
    </xf>
    <xf numFmtId="1" fontId="69" fillId="0" borderId="24" xfId="98" applyNumberFormat="1" applyFont="1" applyFill="1" applyBorder="1" applyAlignment="1">
      <alignment vertical="center"/>
    </xf>
    <xf numFmtId="15" fontId="28" fillId="0" borderId="30" xfId="0" applyNumberFormat="1" applyFont="1" applyFill="1" applyBorder="1" applyAlignment="1" quotePrefix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15" fontId="28" fillId="0" borderId="30" xfId="0" applyNumberFormat="1" applyFont="1" applyFill="1" applyBorder="1" applyAlignment="1" quotePrefix="1">
      <alignment horizontal="center" vertical="center" wrapText="1"/>
    </xf>
    <xf numFmtId="1" fontId="35" fillId="0" borderId="29" xfId="98" applyNumberFormat="1" applyFont="1" applyFill="1" applyBorder="1" applyAlignment="1">
      <alignment vertical="center"/>
    </xf>
    <xf numFmtId="1" fontId="35" fillId="0" borderId="19" xfId="98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>
      <alignment horizontal="center" vertical="center" wrapText="1"/>
    </xf>
    <xf numFmtId="172" fontId="0" fillId="0" borderId="24" xfId="0" applyNumberFormat="1" applyBorder="1" applyAlignment="1">
      <alignment/>
    </xf>
    <xf numFmtId="172" fontId="69" fillId="0" borderId="29" xfId="0" applyNumberFormat="1" applyFont="1" applyBorder="1" applyAlignment="1">
      <alignment/>
    </xf>
    <xf numFmtId="172" fontId="69" fillId="0" borderId="19" xfId="0" applyNumberFormat="1" applyFont="1" applyBorder="1" applyAlignment="1">
      <alignment/>
    </xf>
    <xf numFmtId="172" fontId="69" fillId="0" borderId="24" xfId="0" applyNumberFormat="1" applyFont="1" applyBorder="1" applyAlignment="1">
      <alignment/>
    </xf>
    <xf numFmtId="177" fontId="69" fillId="0" borderId="32" xfId="97" applyNumberFormat="1" applyFont="1" applyFill="1" applyBorder="1" applyAlignment="1">
      <alignment vertical="center"/>
    </xf>
    <xf numFmtId="1" fontId="69" fillId="0" borderId="25" xfId="0" applyNumberFormat="1" applyFont="1" applyBorder="1" applyAlignment="1">
      <alignment horizontal="center"/>
    </xf>
    <xf numFmtId="1" fontId="35" fillId="0" borderId="25" xfId="98" applyNumberFormat="1" applyFont="1" applyFill="1" applyBorder="1" applyAlignment="1">
      <alignment vertical="center"/>
    </xf>
    <xf numFmtId="180" fontId="35" fillId="0" borderId="25" xfId="98" applyNumberFormat="1" applyFont="1" applyFill="1" applyBorder="1" applyAlignment="1">
      <alignment horizontal="center" vertical="center"/>
    </xf>
    <xf numFmtId="172" fontId="69" fillId="0" borderId="25" xfId="0" applyNumberFormat="1" applyFont="1" applyBorder="1" applyAlignment="1">
      <alignment/>
    </xf>
    <xf numFmtId="177" fontId="69" fillId="0" borderId="28" xfId="0" applyNumberFormat="1" applyFont="1" applyFill="1" applyBorder="1" applyAlignment="1">
      <alignment horizontal="center"/>
    </xf>
    <xf numFmtId="177" fontId="69" fillId="0" borderId="28" xfId="0" applyNumberFormat="1" applyFont="1" applyFill="1" applyBorder="1" applyAlignment="1">
      <alignment horizontal="center" vertical="center"/>
    </xf>
    <xf numFmtId="37" fontId="69" fillId="0" borderId="28" xfId="0" applyNumberFormat="1" applyFont="1" applyFill="1" applyBorder="1" applyAlignment="1">
      <alignment horizontal="center" vertical="center"/>
    </xf>
    <xf numFmtId="1" fontId="69" fillId="0" borderId="28" xfId="0" applyNumberFormat="1" applyFont="1" applyBorder="1" applyAlignment="1">
      <alignment horizontal="center"/>
    </xf>
    <xf numFmtId="1" fontId="35" fillId="0" borderId="28" xfId="98" applyNumberFormat="1" applyFont="1" applyFill="1" applyBorder="1" applyAlignment="1">
      <alignment vertical="center"/>
    </xf>
    <xf numFmtId="172" fontId="69" fillId="0" borderId="28" xfId="0" applyNumberFormat="1" applyFont="1" applyBorder="1" applyAlignment="1">
      <alignment/>
    </xf>
    <xf numFmtId="177" fontId="69" fillId="0" borderId="57" xfId="0" applyNumberFormat="1" applyFont="1" applyFill="1" applyBorder="1" applyAlignment="1">
      <alignment horizontal="center"/>
    </xf>
    <xf numFmtId="41" fontId="35" fillId="0" borderId="57" xfId="98" applyFont="1" applyFill="1" applyBorder="1" applyAlignment="1">
      <alignment vertical="center"/>
    </xf>
    <xf numFmtId="177" fontId="69" fillId="0" borderId="57" xfId="0" applyNumberFormat="1" applyFont="1" applyFill="1" applyBorder="1" applyAlignment="1">
      <alignment horizontal="center" vertical="center"/>
    </xf>
    <xf numFmtId="37" fontId="69" fillId="0" borderId="57" xfId="0" applyNumberFormat="1" applyFont="1" applyFill="1" applyBorder="1" applyAlignment="1">
      <alignment horizontal="center" vertical="center"/>
    </xf>
    <xf numFmtId="177" fontId="69" fillId="0" borderId="57" xfId="97" applyNumberFormat="1" applyFont="1" applyFill="1" applyBorder="1" applyAlignment="1">
      <alignment vertical="center"/>
    </xf>
    <xf numFmtId="1" fontId="69" fillId="0" borderId="57" xfId="0" applyNumberFormat="1" applyFont="1" applyBorder="1" applyAlignment="1">
      <alignment horizontal="center"/>
    </xf>
    <xf numFmtId="1" fontId="35" fillId="0" borderId="57" xfId="98" applyNumberFormat="1" applyFont="1" applyFill="1" applyBorder="1" applyAlignment="1">
      <alignment vertical="center"/>
    </xf>
    <xf numFmtId="180" fontId="35" fillId="0" borderId="57" xfId="98" applyNumberFormat="1" applyFont="1" applyFill="1" applyBorder="1" applyAlignment="1">
      <alignment horizontal="center" vertical="center"/>
    </xf>
    <xf numFmtId="172" fontId="69" fillId="0" borderId="57" xfId="0" applyNumberFormat="1" applyFont="1" applyBorder="1" applyAlignment="1">
      <alignment/>
    </xf>
    <xf numFmtId="177" fontId="69" fillId="0" borderId="0" xfId="0" applyNumberFormat="1" applyFont="1" applyFill="1" applyBorder="1" applyAlignment="1">
      <alignment horizontal="center" vertical="center"/>
    </xf>
    <xf numFmtId="37" fontId="69" fillId="0" borderId="0" xfId="0" applyNumberFormat="1" applyFont="1" applyFill="1" applyBorder="1" applyAlignment="1">
      <alignment horizontal="center" vertical="center"/>
    </xf>
    <xf numFmtId="177" fontId="69" fillId="0" borderId="0" xfId="97" applyNumberFormat="1" applyFont="1" applyFill="1" applyBorder="1" applyAlignment="1">
      <alignment vertical="center"/>
    </xf>
    <xf numFmtId="1" fontId="69" fillId="0" borderId="0" xfId="0" applyNumberFormat="1" applyFont="1" applyBorder="1" applyAlignment="1">
      <alignment horizontal="center"/>
    </xf>
    <xf numFmtId="1" fontId="35" fillId="0" borderId="0" xfId="98" applyNumberFormat="1" applyFont="1" applyFill="1" applyBorder="1" applyAlignment="1">
      <alignment vertical="center"/>
    </xf>
    <xf numFmtId="180" fontId="35" fillId="0" borderId="0" xfId="98" applyNumberFormat="1" applyFont="1" applyFill="1" applyBorder="1" applyAlignment="1">
      <alignment horizontal="center" vertical="center"/>
    </xf>
    <xf numFmtId="172" fontId="69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0" fontId="60" fillId="0" borderId="23" xfId="0" applyFont="1" applyFill="1" applyBorder="1" applyAlignment="1">
      <alignment horizontal="center" vertical="center" wrapText="1"/>
    </xf>
    <xf numFmtId="177" fontId="64" fillId="0" borderId="26" xfId="0" applyNumberFormat="1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 vertical="center" wrapText="1"/>
    </xf>
    <xf numFmtId="177" fontId="64" fillId="0" borderId="26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15" fontId="24" fillId="0" borderId="29" xfId="0" applyNumberFormat="1" applyFont="1" applyFill="1" applyBorder="1" applyAlignment="1">
      <alignment horizontal="center" vertical="center" textRotation="90" wrapText="1"/>
    </xf>
    <xf numFmtId="0" fontId="60" fillId="0" borderId="19" xfId="0" applyFont="1" applyFill="1" applyBorder="1" applyAlignment="1">
      <alignment horizontal="left" vertical="center"/>
    </xf>
    <xf numFmtId="1" fontId="0" fillId="0" borderId="19" xfId="0" applyNumberFormat="1" applyFont="1" applyFill="1" applyBorder="1" applyAlignment="1">
      <alignment horizontal="center" vertical="center" wrapText="1"/>
    </xf>
    <xf numFmtId="1" fontId="35" fillId="0" borderId="19" xfId="98" applyNumberFormat="1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/>
    </xf>
    <xf numFmtId="0" fontId="73" fillId="0" borderId="24" xfId="0" applyFont="1" applyFill="1" applyBorder="1" applyAlignment="1">
      <alignment/>
    </xf>
    <xf numFmtId="0" fontId="63" fillId="0" borderId="19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left" vertical="center"/>
    </xf>
    <xf numFmtId="180" fontId="63" fillId="0" borderId="19" xfId="0" applyNumberFormat="1" applyFont="1" applyFill="1" applyBorder="1" applyAlignment="1">
      <alignment horizontal="center" vertical="center" wrapText="1"/>
    </xf>
    <xf numFmtId="1" fontId="63" fillId="0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 quotePrefix="1">
      <alignment horizontal="center" vertical="center" wrapText="1"/>
    </xf>
    <xf numFmtId="1" fontId="27" fillId="0" borderId="19" xfId="98" applyNumberFormat="1" applyFont="1" applyFill="1" applyBorder="1" applyAlignment="1">
      <alignment horizontal="center" vertical="center"/>
    </xf>
    <xf numFmtId="177" fontId="63" fillId="0" borderId="19" xfId="97" applyNumberFormat="1" applyFont="1" applyFill="1" applyBorder="1" applyAlignment="1">
      <alignment vertical="center"/>
    </xf>
    <xf numFmtId="1" fontId="63" fillId="0" borderId="19" xfId="0" applyNumberFormat="1" applyFont="1" applyBorder="1" applyAlignment="1">
      <alignment horizontal="center"/>
    </xf>
    <xf numFmtId="37" fontId="63" fillId="0" borderId="19" xfId="97" applyNumberFormat="1" applyFont="1" applyFill="1" applyBorder="1" applyAlignment="1">
      <alignment vertical="center"/>
    </xf>
    <xf numFmtId="41" fontId="27" fillId="0" borderId="19" xfId="98" applyFont="1" applyFill="1" applyBorder="1" applyAlignment="1">
      <alignment vertical="center"/>
    </xf>
    <xf numFmtId="180" fontId="25" fillId="0" borderId="0" xfId="0" applyNumberFormat="1" applyFont="1" applyFill="1" applyAlignment="1">
      <alignment/>
    </xf>
    <xf numFmtId="0" fontId="63" fillId="0" borderId="37" xfId="0" applyFont="1" applyFill="1" applyBorder="1" applyAlignment="1">
      <alignment horizontal="center" vertical="center" textRotation="90" wrapText="1"/>
    </xf>
    <xf numFmtId="15" fontId="27" fillId="0" borderId="37" xfId="0" applyNumberFormat="1" applyFont="1" applyFill="1" applyBorder="1" applyAlignment="1">
      <alignment horizontal="center" vertical="center" textRotation="90" wrapText="1"/>
    </xf>
    <xf numFmtId="15" fontId="27" fillId="0" borderId="23" xfId="0" applyNumberFormat="1" applyFont="1" applyFill="1" applyBorder="1" applyAlignment="1">
      <alignment horizontal="center" vertical="center" textRotation="90" wrapText="1"/>
    </xf>
    <xf numFmtId="1" fontId="63" fillId="0" borderId="19" xfId="97" applyNumberFormat="1" applyFont="1" applyFill="1" applyBorder="1" applyAlignment="1">
      <alignment horizontal="center" vertical="center"/>
    </xf>
    <xf numFmtId="1" fontId="69" fillId="0" borderId="19" xfId="97" applyNumberFormat="1" applyFont="1" applyFill="1" applyBorder="1" applyAlignment="1">
      <alignment horizontal="center" vertical="center"/>
    </xf>
    <xf numFmtId="187" fontId="63" fillId="0" borderId="19" xfId="0" applyNumberFormat="1" applyFont="1" applyFill="1" applyBorder="1" applyAlignment="1">
      <alignment horizontal="center" vertical="center" wrapText="1"/>
    </xf>
    <xf numFmtId="187" fontId="63" fillId="0" borderId="19" xfId="0" applyNumberFormat="1" applyFont="1" applyBorder="1" applyAlignment="1">
      <alignment horizontal="center"/>
    </xf>
    <xf numFmtId="187" fontId="69" fillId="0" borderId="19" xfId="0" applyNumberFormat="1" applyFont="1" applyBorder="1" applyAlignment="1">
      <alignment horizontal="center"/>
    </xf>
    <xf numFmtId="187" fontId="0" fillId="0" borderId="19" xfId="0" applyNumberFormat="1" applyFont="1" applyFill="1" applyBorder="1" applyAlignment="1">
      <alignment horizontal="center" vertical="center" wrapText="1"/>
    </xf>
    <xf numFmtId="177" fontId="64" fillId="0" borderId="24" xfId="0" applyNumberFormat="1" applyFont="1" applyFill="1" applyBorder="1" applyAlignment="1">
      <alignment horizontal="center" vertical="center"/>
    </xf>
    <xf numFmtId="180" fontId="40" fillId="0" borderId="24" xfId="98" applyNumberFormat="1" applyFont="1" applyFill="1" applyBorder="1" applyAlignment="1">
      <alignment horizontal="center" vertical="center"/>
    </xf>
    <xf numFmtId="180" fontId="64" fillId="0" borderId="19" xfId="0" applyNumberFormat="1" applyFont="1" applyFill="1" applyBorder="1" applyAlignment="1">
      <alignment horizontal="center" vertical="center" wrapText="1"/>
    </xf>
    <xf numFmtId="0" fontId="74" fillId="0" borderId="54" xfId="0" applyFont="1" applyFill="1" applyBorder="1" applyAlignment="1" quotePrefix="1">
      <alignment horizontal="center" vertical="center" wrapText="1"/>
    </xf>
    <xf numFmtId="15" fontId="42" fillId="0" borderId="30" xfId="0" applyNumberFormat="1" applyFont="1" applyFill="1" applyBorder="1" applyAlignment="1" quotePrefix="1">
      <alignment horizontal="center" vertical="center" wrapText="1"/>
    </xf>
    <xf numFmtId="15" fontId="28" fillId="0" borderId="30" xfId="0" applyNumberFormat="1" applyFont="1" applyFill="1" applyBorder="1" applyAlignment="1" quotePrefix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177" fontId="64" fillId="0" borderId="26" xfId="0" applyNumberFormat="1" applyFont="1" applyFill="1" applyBorder="1" applyAlignment="1">
      <alignment horizontal="center"/>
    </xf>
    <xf numFmtId="0" fontId="74" fillId="0" borderId="30" xfId="0" applyFont="1" applyFill="1" applyBorder="1" applyAlignment="1" quotePrefix="1">
      <alignment horizontal="center" vertical="center" wrapText="1"/>
    </xf>
    <xf numFmtId="1" fontId="35" fillId="0" borderId="24" xfId="98" applyNumberFormat="1" applyFont="1" applyFill="1" applyBorder="1" applyAlignment="1">
      <alignment vertical="center"/>
    </xf>
    <xf numFmtId="1" fontId="63" fillId="0" borderId="19" xfId="98" applyNumberFormat="1" applyFont="1" applyFill="1" applyBorder="1" applyAlignment="1">
      <alignment horizontal="center" vertical="center"/>
    </xf>
    <xf numFmtId="1" fontId="0" fillId="0" borderId="58" xfId="0" applyNumberFormat="1" applyBorder="1" applyAlignment="1">
      <alignment/>
    </xf>
    <xf numFmtId="1" fontId="0" fillId="0" borderId="0" xfId="0" applyNumberFormat="1" applyAlignment="1">
      <alignment/>
    </xf>
    <xf numFmtId="0" fontId="60" fillId="0" borderId="5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 quotePrefix="1">
      <alignment horizontal="center" vertical="center" wrapText="1"/>
    </xf>
    <xf numFmtId="1" fontId="25" fillId="0" borderId="28" xfId="98" applyNumberFormat="1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 vertical="center" wrapText="1"/>
    </xf>
    <xf numFmtId="3" fontId="69" fillId="0" borderId="32" xfId="0" applyNumberFormat="1" applyFont="1" applyFill="1" applyBorder="1" applyAlignment="1">
      <alignment horizontal="right" vertical="center"/>
    </xf>
    <xf numFmtId="3" fontId="69" fillId="0" borderId="25" xfId="0" applyNumberFormat="1" applyFont="1" applyFill="1" applyBorder="1" applyAlignment="1">
      <alignment horizontal="right" vertical="center"/>
    </xf>
    <xf numFmtId="3" fontId="69" fillId="0" borderId="19" xfId="0" applyNumberFormat="1" applyFont="1" applyFill="1" applyBorder="1" applyAlignment="1">
      <alignment horizontal="right" vertical="center"/>
    </xf>
    <xf numFmtId="3" fontId="69" fillId="0" borderId="19" xfId="97" applyNumberFormat="1" applyFont="1" applyFill="1" applyBorder="1" applyAlignment="1">
      <alignment horizontal="right" vertical="center"/>
    </xf>
    <xf numFmtId="3" fontId="69" fillId="0" borderId="28" xfId="0" applyNumberFormat="1" applyFont="1" applyFill="1" applyBorder="1" applyAlignment="1">
      <alignment horizontal="right" vertical="center"/>
    </xf>
    <xf numFmtId="3" fontId="65" fillId="0" borderId="24" xfId="0" applyNumberFormat="1" applyFont="1" applyFill="1" applyBorder="1" applyAlignment="1">
      <alignment horizontal="right" vertical="center"/>
    </xf>
    <xf numFmtId="3" fontId="60" fillId="0" borderId="19" xfId="0" applyNumberFormat="1" applyFont="1" applyFill="1" applyBorder="1" applyAlignment="1">
      <alignment horizontal="right" vertical="center" wrapText="1"/>
    </xf>
    <xf numFmtId="0" fontId="63" fillId="0" borderId="28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left" vertical="center"/>
    </xf>
    <xf numFmtId="180" fontId="63" fillId="0" borderId="28" xfId="0" applyNumberFormat="1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41" fontId="27" fillId="0" borderId="25" xfId="98" applyFont="1" applyFill="1" applyBorder="1" applyAlignment="1">
      <alignment vertical="center"/>
    </xf>
    <xf numFmtId="0" fontId="63" fillId="0" borderId="25" xfId="0" applyFont="1" applyFill="1" applyBorder="1" applyAlignment="1">
      <alignment horizontal="center" vertical="center"/>
    </xf>
    <xf numFmtId="180" fontId="63" fillId="0" borderId="25" xfId="0" applyNumberFormat="1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177" fontId="64" fillId="0" borderId="26" xfId="0" applyNumberFormat="1" applyFont="1" applyFill="1" applyBorder="1" applyAlignment="1">
      <alignment horizontal="center"/>
    </xf>
    <xf numFmtId="0" fontId="74" fillId="0" borderId="30" xfId="0" applyFont="1" applyFill="1" applyBorder="1" applyAlignment="1" quotePrefix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68" fillId="0" borderId="28" xfId="98" applyFont="1" applyFill="1" applyBorder="1" applyAlignment="1">
      <alignment vertical="center"/>
    </xf>
    <xf numFmtId="180" fontId="60" fillId="0" borderId="19" xfId="0" applyNumberFormat="1" applyFont="1" applyFill="1" applyBorder="1" applyAlignment="1">
      <alignment horizontal="center" vertical="center" wrapText="1"/>
    </xf>
    <xf numFmtId="1" fontId="27" fillId="0" borderId="25" xfId="98" applyNumberFormat="1" applyFont="1" applyFill="1" applyBorder="1" applyAlignment="1">
      <alignment horizontal="center" vertical="center"/>
    </xf>
    <xf numFmtId="177" fontId="63" fillId="0" borderId="25" xfId="97" applyNumberFormat="1" applyFont="1" applyFill="1" applyBorder="1" applyAlignment="1">
      <alignment vertical="center"/>
    </xf>
    <xf numFmtId="1" fontId="63" fillId="0" borderId="25" xfId="97" applyNumberFormat="1" applyFont="1" applyFill="1" applyBorder="1" applyAlignment="1">
      <alignment horizontal="center" vertical="center"/>
    </xf>
    <xf numFmtId="1" fontId="63" fillId="0" borderId="25" xfId="98" applyNumberFormat="1" applyFont="1" applyFill="1" applyBorder="1" applyAlignment="1">
      <alignment horizontal="center" vertical="center"/>
    </xf>
    <xf numFmtId="187" fontId="63" fillId="0" borderId="25" xfId="0" applyNumberFormat="1" applyFont="1" applyBorder="1" applyAlignment="1">
      <alignment horizontal="center"/>
    </xf>
    <xf numFmtId="1" fontId="63" fillId="0" borderId="28" xfId="0" applyNumberFormat="1" applyFont="1" applyFill="1" applyBorder="1" applyAlignment="1">
      <alignment horizontal="center" vertical="center" wrapText="1"/>
    </xf>
    <xf numFmtId="1" fontId="63" fillId="0" borderId="28" xfId="98" applyNumberFormat="1" applyFont="1" applyFill="1" applyBorder="1" applyAlignment="1">
      <alignment horizontal="center" vertical="center"/>
    </xf>
    <xf numFmtId="187" fontId="63" fillId="0" borderId="28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/>
    </xf>
    <xf numFmtId="0" fontId="63" fillId="0" borderId="30" xfId="0" applyFont="1" applyFill="1" applyBorder="1" applyAlignment="1">
      <alignment horizontal="center"/>
    </xf>
    <xf numFmtId="177" fontId="69" fillId="0" borderId="30" xfId="0" applyNumberFormat="1" applyFont="1" applyFill="1" applyBorder="1" applyAlignment="1">
      <alignment horizontal="center"/>
    </xf>
    <xf numFmtId="1" fontId="35" fillId="0" borderId="30" xfId="98" applyNumberFormat="1" applyFont="1" applyFill="1" applyBorder="1" applyAlignment="1">
      <alignment horizontal="center" vertical="center"/>
    </xf>
    <xf numFmtId="180" fontId="64" fillId="0" borderId="30" xfId="0" applyNumberFormat="1" applyFont="1" applyFill="1" applyBorder="1" applyAlignment="1">
      <alignment horizontal="center" vertical="center" wrapText="1"/>
    </xf>
    <xf numFmtId="37" fontId="69" fillId="0" borderId="30" xfId="0" applyNumberFormat="1" applyFont="1" applyFill="1" applyBorder="1" applyAlignment="1">
      <alignment horizontal="center" vertical="center"/>
    </xf>
    <xf numFmtId="177" fontId="69" fillId="0" borderId="30" xfId="97" applyNumberFormat="1" applyFont="1" applyFill="1" applyBorder="1" applyAlignment="1">
      <alignment vertical="center"/>
    </xf>
    <xf numFmtId="1" fontId="69" fillId="0" borderId="30" xfId="97" applyNumberFormat="1" applyFont="1" applyFill="1" applyBorder="1" applyAlignment="1">
      <alignment horizontal="center" vertical="center"/>
    </xf>
    <xf numFmtId="1" fontId="63" fillId="0" borderId="30" xfId="98" applyNumberFormat="1" applyFont="1" applyFill="1" applyBorder="1" applyAlignment="1">
      <alignment horizontal="center" vertical="center"/>
    </xf>
    <xf numFmtId="187" fontId="69" fillId="0" borderId="30" xfId="0" applyNumberFormat="1" applyFont="1" applyBorder="1" applyAlignment="1">
      <alignment horizontal="center"/>
    </xf>
    <xf numFmtId="0" fontId="60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80" fontId="63" fillId="0" borderId="30" xfId="0" applyNumberFormat="1" applyFont="1" applyFill="1" applyBorder="1" applyAlignment="1">
      <alignment horizontal="center" vertical="center" wrapText="1"/>
    </xf>
    <xf numFmtId="187" fontId="0" fillId="0" borderId="30" xfId="0" applyNumberFormat="1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/>
    </xf>
    <xf numFmtId="0" fontId="73" fillId="0" borderId="23" xfId="0" applyFont="1" applyFill="1" applyBorder="1" applyAlignment="1">
      <alignment/>
    </xf>
    <xf numFmtId="177" fontId="69" fillId="0" borderId="23" xfId="0" applyNumberFormat="1" applyFont="1" applyFill="1" applyBorder="1" applyAlignment="1">
      <alignment horizontal="center"/>
    </xf>
    <xf numFmtId="41" fontId="35" fillId="0" borderId="23" xfId="98" applyFont="1" applyFill="1" applyBorder="1" applyAlignment="1">
      <alignment vertical="center"/>
    </xf>
    <xf numFmtId="177" fontId="64" fillId="0" borderId="23" xfId="0" applyNumberFormat="1" applyFont="1" applyFill="1" applyBorder="1" applyAlignment="1">
      <alignment horizontal="center" vertical="center"/>
    </xf>
    <xf numFmtId="37" fontId="69" fillId="0" borderId="23" xfId="0" applyNumberFormat="1" applyFont="1" applyFill="1" applyBorder="1" applyAlignment="1">
      <alignment horizontal="center" vertical="center"/>
    </xf>
    <xf numFmtId="177" fontId="69" fillId="0" borderId="23" xfId="97" applyNumberFormat="1" applyFont="1" applyFill="1" applyBorder="1" applyAlignment="1">
      <alignment vertical="center"/>
    </xf>
    <xf numFmtId="1" fontId="69" fillId="0" borderId="23" xfId="98" applyNumberFormat="1" applyFont="1" applyFill="1" applyBorder="1" applyAlignment="1">
      <alignment vertical="center"/>
    </xf>
    <xf numFmtId="180" fontId="40" fillId="0" borderId="23" xfId="98" applyNumberFormat="1" applyFont="1" applyFill="1" applyBorder="1" applyAlignment="1">
      <alignment horizontal="center" vertical="center"/>
    </xf>
    <xf numFmtId="172" fontId="69" fillId="0" borderId="23" xfId="0" applyNumberFormat="1" applyFont="1" applyBorder="1" applyAlignment="1">
      <alignment/>
    </xf>
    <xf numFmtId="0" fontId="6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7" fontId="64" fillId="0" borderId="26" xfId="0" applyNumberFormat="1" applyFont="1" applyFill="1" applyBorder="1" applyAlignment="1">
      <alignment horizontal="center"/>
    </xf>
    <xf numFmtId="0" fontId="62" fillId="0" borderId="6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7" fontId="64" fillId="0" borderId="21" xfId="0" applyNumberFormat="1" applyFont="1" applyFill="1" applyBorder="1" applyAlignment="1">
      <alignment horizontal="center"/>
    </xf>
    <xf numFmtId="0" fontId="74" fillId="0" borderId="30" xfId="0" applyFont="1" applyFill="1" applyBorder="1" applyAlignment="1" quotePrefix="1">
      <alignment horizontal="center" vertical="center" wrapText="1"/>
    </xf>
    <xf numFmtId="0" fontId="74" fillId="0" borderId="30" xfId="0" applyFont="1" applyFill="1" applyBorder="1" applyAlignment="1" quotePrefix="1">
      <alignment vertical="center" wrapText="1"/>
    </xf>
    <xf numFmtId="187" fontId="63" fillId="0" borderId="19" xfId="0" applyNumberFormat="1" applyFont="1" applyBorder="1" applyAlignment="1" quotePrefix="1">
      <alignment horizontal="center"/>
    </xf>
    <xf numFmtId="0" fontId="6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7" fontId="64" fillId="0" borderId="21" xfId="0" applyNumberFormat="1" applyFont="1" applyFill="1" applyBorder="1" applyAlignment="1">
      <alignment horizontal="center"/>
    </xf>
    <xf numFmtId="177" fontId="64" fillId="0" borderId="26" xfId="0" applyNumberFormat="1" applyFont="1" applyFill="1" applyBorder="1" applyAlignment="1">
      <alignment horizontal="center"/>
    </xf>
    <xf numFmtId="0" fontId="74" fillId="0" borderId="30" xfId="0" applyFont="1" applyFill="1" applyBorder="1" applyAlignment="1" quotePrefix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55" borderId="0" xfId="0" applyFill="1" applyAlignment="1">
      <alignment/>
    </xf>
    <xf numFmtId="177" fontId="0" fillId="0" borderId="0" xfId="0" applyNumberFormat="1" applyAlignment="1">
      <alignment horizontal="center"/>
    </xf>
    <xf numFmtId="177" fontId="60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41" fontId="60" fillId="0" borderId="0" xfId="0" applyNumberFormat="1" applyFont="1" applyAlignment="1">
      <alignment horizontal="center"/>
    </xf>
    <xf numFmtId="177" fontId="63" fillId="0" borderId="24" xfId="97" applyNumberFormat="1" applyFont="1" applyFill="1" applyBorder="1" applyAlignment="1">
      <alignment vertical="center"/>
    </xf>
    <xf numFmtId="177" fontId="64" fillId="0" borderId="24" xfId="97" applyNumberFormat="1" applyFont="1" applyFill="1" applyBorder="1" applyAlignment="1">
      <alignment vertical="center"/>
    </xf>
    <xf numFmtId="177" fontId="25" fillId="0" borderId="0" xfId="0" applyNumberFormat="1" applyFont="1" applyFill="1" applyAlignment="1">
      <alignment/>
    </xf>
    <xf numFmtId="177" fontId="65" fillId="0" borderId="21" xfId="0" applyNumberFormat="1" applyFont="1" applyFill="1" applyBorder="1" applyAlignment="1">
      <alignment/>
    </xf>
    <xf numFmtId="177" fontId="60" fillId="0" borderId="26" xfId="0" applyNumberFormat="1" applyFont="1" applyFill="1" applyBorder="1" applyAlignment="1">
      <alignment/>
    </xf>
    <xf numFmtId="177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1" fontId="71" fillId="0" borderId="0" xfId="0" applyNumberFormat="1" applyFont="1" applyFill="1" applyAlignment="1">
      <alignment horizontal="center" vertical="center"/>
    </xf>
    <xf numFmtId="41" fontId="75" fillId="0" borderId="0" xfId="0" applyNumberFormat="1" applyFont="1" applyFill="1" applyAlignment="1">
      <alignment horizontal="center" vertical="center"/>
    </xf>
    <xf numFmtId="177" fontId="75" fillId="0" borderId="0" xfId="0" applyNumberFormat="1" applyFont="1" applyFill="1" applyAlignment="1">
      <alignment horizontal="center"/>
    </xf>
    <xf numFmtId="41" fontId="65" fillId="0" borderId="0" xfId="0" applyNumberFormat="1" applyFont="1" applyFill="1" applyAlignment="1">
      <alignment horizontal="center"/>
    </xf>
    <xf numFmtId="177" fontId="60" fillId="0" borderId="0" xfId="0" applyNumberFormat="1" applyFont="1" applyAlignment="1">
      <alignment horizontal="center"/>
    </xf>
    <xf numFmtId="177" fontId="24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 horizontal="center"/>
    </xf>
    <xf numFmtId="1" fontId="35" fillId="0" borderId="61" xfId="98" applyNumberFormat="1" applyFont="1" applyFill="1" applyBorder="1" applyAlignment="1">
      <alignment vertical="center"/>
    </xf>
    <xf numFmtId="180" fontId="30" fillId="0" borderId="24" xfId="98" applyNumberFormat="1" applyFont="1" applyFill="1" applyBorder="1" applyAlignment="1">
      <alignment horizontal="center" vertical="center"/>
    </xf>
    <xf numFmtId="0" fontId="63" fillId="55" borderId="25" xfId="0" applyFont="1" applyFill="1" applyBorder="1" applyAlignment="1">
      <alignment horizontal="center"/>
    </xf>
    <xf numFmtId="0" fontId="63" fillId="55" borderId="32" xfId="0" applyFont="1" applyFill="1" applyBorder="1" applyAlignment="1">
      <alignment/>
    </xf>
    <xf numFmtId="0" fontId="63" fillId="55" borderId="32" xfId="0" applyFont="1" applyFill="1" applyBorder="1" applyAlignment="1">
      <alignment horizontal="center"/>
    </xf>
    <xf numFmtId="177" fontId="69" fillId="55" borderId="32" xfId="0" applyNumberFormat="1" applyFont="1" applyFill="1" applyBorder="1" applyAlignment="1">
      <alignment horizontal="center"/>
    </xf>
    <xf numFmtId="41" fontId="35" fillId="55" borderId="32" xfId="98" applyFont="1" applyFill="1" applyBorder="1" applyAlignment="1">
      <alignment vertical="center"/>
    </xf>
    <xf numFmtId="177" fontId="69" fillId="55" borderId="32" xfId="0" applyNumberFormat="1" applyFont="1" applyFill="1" applyBorder="1" applyAlignment="1">
      <alignment horizontal="center" vertical="center"/>
    </xf>
    <xf numFmtId="37" fontId="69" fillId="55" borderId="32" xfId="0" applyNumberFormat="1" applyFont="1" applyFill="1" applyBorder="1" applyAlignment="1">
      <alignment horizontal="center" vertical="center"/>
    </xf>
    <xf numFmtId="177" fontId="69" fillId="55" borderId="28" xfId="97" applyNumberFormat="1" applyFont="1" applyFill="1" applyBorder="1" applyAlignment="1">
      <alignment vertical="center"/>
    </xf>
    <xf numFmtId="1" fontId="69" fillId="55" borderId="19" xfId="0" applyNumberFormat="1" applyFont="1" applyFill="1" applyBorder="1" applyAlignment="1">
      <alignment horizontal="center"/>
    </xf>
    <xf numFmtId="1" fontId="35" fillId="55" borderId="19" xfId="98" applyNumberFormat="1" applyFont="1" applyFill="1" applyBorder="1" applyAlignment="1">
      <alignment vertical="center"/>
    </xf>
    <xf numFmtId="172" fontId="69" fillId="55" borderId="19" xfId="0" applyNumberFormat="1" applyFont="1" applyFill="1" applyBorder="1" applyAlignment="1">
      <alignment/>
    </xf>
    <xf numFmtId="0" fontId="0" fillId="55" borderId="19" xfId="0" applyFont="1" applyFill="1" applyBorder="1" applyAlignment="1">
      <alignment horizontal="center" vertical="center"/>
    </xf>
    <xf numFmtId="0" fontId="0" fillId="55" borderId="19" xfId="0" applyFill="1" applyBorder="1" applyAlignment="1">
      <alignment horizontal="left" vertical="center"/>
    </xf>
    <xf numFmtId="0" fontId="0" fillId="55" borderId="19" xfId="0" applyFill="1" applyBorder="1" applyAlignment="1">
      <alignment horizontal="center" vertical="center"/>
    </xf>
    <xf numFmtId="180" fontId="0" fillId="55" borderId="19" xfId="0" applyNumberFormat="1" applyFont="1" applyFill="1" applyBorder="1" applyAlignment="1">
      <alignment horizontal="center" vertical="center" wrapText="1"/>
    </xf>
    <xf numFmtId="0" fontId="0" fillId="55" borderId="19" xfId="0" applyFont="1" applyFill="1" applyBorder="1" applyAlignment="1">
      <alignment horizontal="center" vertical="center" wrapText="1"/>
    </xf>
    <xf numFmtId="1" fontId="25" fillId="55" borderId="19" xfId="0" applyNumberFormat="1" applyFont="1" applyFill="1" applyBorder="1" applyAlignment="1">
      <alignment horizontal="center" vertical="center" wrapText="1"/>
    </xf>
    <xf numFmtId="1" fontId="25" fillId="55" borderId="19" xfId="0" applyNumberFormat="1" applyFont="1" applyFill="1" applyBorder="1" applyAlignment="1" quotePrefix="1">
      <alignment horizontal="center" vertical="center" wrapText="1"/>
    </xf>
    <xf numFmtId="1" fontId="25" fillId="55" borderId="19" xfId="98" applyNumberFormat="1" applyFont="1" applyFill="1" applyBorder="1" applyAlignment="1">
      <alignment horizontal="center" vertical="center"/>
    </xf>
    <xf numFmtId="172" fontId="0" fillId="55" borderId="19" xfId="0" applyNumberFormat="1" applyFont="1" applyFill="1" applyBorder="1" applyAlignment="1">
      <alignment horizontal="center" vertical="center" wrapText="1"/>
    </xf>
    <xf numFmtId="180" fontId="6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0" fontId="60" fillId="0" borderId="62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64" xfId="0" applyFont="1" applyFill="1" applyBorder="1" applyAlignment="1">
      <alignment horizontal="center" vertical="center" wrapText="1"/>
    </xf>
    <xf numFmtId="41" fontId="64" fillId="0" borderId="65" xfId="98" applyFont="1" applyFill="1" applyBorder="1" applyAlignment="1">
      <alignment horizontal="center" vertical="center"/>
    </xf>
    <xf numFmtId="41" fontId="64" fillId="0" borderId="66" xfId="98" applyFont="1" applyFill="1" applyBorder="1" applyAlignment="1">
      <alignment horizontal="center" vertical="center"/>
    </xf>
    <xf numFmtId="15" fontId="64" fillId="0" borderId="30" xfId="98" applyNumberFormat="1" applyFont="1" applyFill="1" applyBorder="1" applyAlignment="1">
      <alignment horizontal="center" vertical="center"/>
    </xf>
    <xf numFmtId="15" fontId="64" fillId="0" borderId="67" xfId="98" applyNumberFormat="1" applyFont="1" applyFill="1" applyBorder="1" applyAlignment="1">
      <alignment horizontal="center" vertical="center"/>
    </xf>
    <xf numFmtId="15" fontId="64" fillId="0" borderId="68" xfId="98" applyNumberFormat="1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0" fontId="60" fillId="0" borderId="69" xfId="0" applyFont="1" applyFill="1" applyBorder="1" applyAlignment="1">
      <alignment horizontal="center" vertical="center" wrapText="1"/>
    </xf>
    <xf numFmtId="0" fontId="60" fillId="0" borderId="70" xfId="0" applyFont="1" applyFill="1" applyBorder="1" applyAlignment="1">
      <alignment horizontal="center" vertical="center" wrapText="1"/>
    </xf>
    <xf numFmtId="0" fontId="60" fillId="0" borderId="71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177" fontId="64" fillId="0" borderId="22" xfId="0" applyNumberFormat="1" applyFont="1" applyFill="1" applyBorder="1" applyAlignment="1">
      <alignment horizontal="center"/>
    </xf>
    <xf numFmtId="0" fontId="62" fillId="0" borderId="65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15" fontId="28" fillId="0" borderId="30" xfId="0" applyNumberFormat="1" applyFont="1" applyFill="1" applyBorder="1" applyAlignment="1" quotePrefix="1">
      <alignment horizontal="center" vertical="center" wrapText="1"/>
    </xf>
    <xf numFmtId="15" fontId="28" fillId="0" borderId="56" xfId="0" applyNumberFormat="1" applyFont="1" applyFill="1" applyBorder="1" applyAlignment="1" quotePrefix="1">
      <alignment horizontal="center" vertical="center" wrapText="1"/>
    </xf>
    <xf numFmtId="41" fontId="64" fillId="0" borderId="62" xfId="98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15" fontId="68" fillId="0" borderId="30" xfId="0" applyNumberFormat="1" applyFont="1" applyFill="1" applyBorder="1" applyAlignment="1" quotePrefix="1">
      <alignment horizontal="center" vertical="center" wrapText="1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64" fillId="0" borderId="59" xfId="98" applyFont="1" applyFill="1" applyBorder="1" applyAlignment="1">
      <alignment horizontal="center" vertical="center"/>
    </xf>
    <xf numFmtId="41" fontId="64" fillId="0" borderId="33" xfId="98" applyFont="1" applyFill="1" applyBorder="1" applyAlignment="1">
      <alignment horizontal="center" vertical="center"/>
    </xf>
    <xf numFmtId="41" fontId="64" fillId="0" borderId="72" xfId="98" applyFont="1" applyFill="1" applyBorder="1" applyAlignment="1">
      <alignment horizontal="center" vertical="center"/>
    </xf>
    <xf numFmtId="177" fontId="64" fillId="0" borderId="21" xfId="0" applyNumberFormat="1" applyFont="1" applyFill="1" applyBorder="1" applyAlignment="1">
      <alignment horizontal="center"/>
    </xf>
    <xf numFmtId="177" fontId="64" fillId="0" borderId="26" xfId="0" applyNumberFormat="1" applyFont="1" applyFill="1" applyBorder="1" applyAlignment="1">
      <alignment horizontal="center"/>
    </xf>
    <xf numFmtId="15" fontId="28" fillId="0" borderId="73" xfId="0" applyNumberFormat="1" applyFont="1" applyFill="1" applyBorder="1" applyAlignment="1" quotePrefix="1">
      <alignment horizontal="center" vertical="center" wrapText="1"/>
    </xf>
    <xf numFmtId="15" fontId="60" fillId="0" borderId="30" xfId="0" applyNumberFormat="1" applyFont="1" applyFill="1" applyBorder="1" applyAlignment="1">
      <alignment horizontal="center" vertical="center" wrapText="1"/>
    </xf>
    <xf numFmtId="15" fontId="28" fillId="0" borderId="54" xfId="0" applyNumberFormat="1" applyFont="1" applyFill="1" applyBorder="1" applyAlignment="1" quotePrefix="1">
      <alignment horizontal="center" vertical="center" wrapText="1"/>
    </xf>
    <xf numFmtId="0" fontId="62" fillId="0" borderId="33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0" fillId="0" borderId="56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62" fillId="0" borderId="74" xfId="0" applyFont="1" applyFill="1" applyBorder="1" applyAlignment="1">
      <alignment horizontal="center" vertical="center"/>
    </xf>
    <xf numFmtId="0" fontId="62" fillId="0" borderId="66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2" fillId="0" borderId="62" xfId="0" applyFont="1" applyFill="1" applyBorder="1" applyAlignment="1">
      <alignment horizontal="center" vertical="center" wrapText="1"/>
    </xf>
    <xf numFmtId="15" fontId="64" fillId="0" borderId="56" xfId="98" applyNumberFormat="1" applyFont="1" applyFill="1" applyBorder="1" applyAlignment="1">
      <alignment horizontal="center" vertical="center"/>
    </xf>
    <xf numFmtId="15" fontId="64" fillId="0" borderId="75" xfId="98" applyNumberFormat="1" applyFont="1" applyFill="1" applyBorder="1" applyAlignment="1">
      <alignment horizontal="center" vertical="center"/>
    </xf>
    <xf numFmtId="41" fontId="62" fillId="0" borderId="65" xfId="98" applyFont="1" applyFill="1" applyBorder="1" applyAlignment="1">
      <alignment horizontal="center" vertical="center"/>
    </xf>
    <xf numFmtId="41" fontId="62" fillId="0" borderId="60" xfId="98" applyFont="1" applyFill="1" applyBorder="1" applyAlignment="1">
      <alignment horizontal="center" vertical="center"/>
    </xf>
    <xf numFmtId="41" fontId="62" fillId="0" borderId="76" xfId="98" applyFont="1" applyFill="1" applyBorder="1" applyAlignment="1">
      <alignment horizontal="center" vertical="center"/>
    </xf>
    <xf numFmtId="15" fontId="28" fillId="0" borderId="56" xfId="0" applyNumberFormat="1" applyFont="1" applyFill="1" applyBorder="1" applyAlignment="1">
      <alignment horizontal="center" vertical="center" wrapText="1"/>
    </xf>
    <xf numFmtId="15" fontId="28" fillId="0" borderId="54" xfId="0" applyNumberFormat="1" applyFont="1" applyFill="1" applyBorder="1" applyAlignment="1">
      <alignment horizontal="center" vertical="center" wrapText="1"/>
    </xf>
    <xf numFmtId="0" fontId="60" fillId="0" borderId="56" xfId="0" applyFont="1" applyFill="1" applyBorder="1" applyAlignment="1" quotePrefix="1">
      <alignment horizontal="center" vertical="center" wrapText="1"/>
    </xf>
    <xf numFmtId="15" fontId="28" fillId="0" borderId="55" xfId="0" applyNumberFormat="1" applyFont="1" applyFill="1" applyBorder="1" applyAlignment="1">
      <alignment horizontal="center" vertical="center" wrapText="1"/>
    </xf>
    <xf numFmtId="15" fontId="60" fillId="0" borderId="30" xfId="0" applyNumberFormat="1" applyFont="1" applyFill="1" applyBorder="1" applyAlignment="1" quotePrefix="1">
      <alignment horizontal="center" vertical="center" wrapText="1"/>
    </xf>
    <xf numFmtId="15" fontId="28" fillId="0" borderId="55" xfId="0" applyNumberFormat="1" applyFont="1" applyFill="1" applyBorder="1" applyAlignment="1" quotePrefix="1">
      <alignment horizontal="center" vertical="center" wrapText="1"/>
    </xf>
    <xf numFmtId="41" fontId="62" fillId="0" borderId="62" xfId="98" applyFont="1" applyFill="1" applyBorder="1" applyAlignment="1">
      <alignment horizontal="center" vertical="center"/>
    </xf>
    <xf numFmtId="177" fontId="65" fillId="0" borderId="21" xfId="0" applyNumberFormat="1" applyFont="1" applyFill="1" applyBorder="1" applyAlignment="1">
      <alignment horizontal="center"/>
    </xf>
    <xf numFmtId="177" fontId="65" fillId="0" borderId="26" xfId="0" applyNumberFormat="1" applyFont="1" applyFill="1" applyBorder="1" applyAlignment="1">
      <alignment horizontal="center"/>
    </xf>
    <xf numFmtId="0" fontId="65" fillId="0" borderId="59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0" fillId="0" borderId="75" xfId="0" applyFont="1" applyFill="1" applyBorder="1" applyAlignment="1" quotePrefix="1">
      <alignment horizontal="center" vertical="center" wrapText="1"/>
    </xf>
    <xf numFmtId="0" fontId="62" fillId="0" borderId="65" xfId="0" applyFont="1" applyFill="1" applyBorder="1" applyAlignment="1">
      <alignment horizontal="center" vertical="center" wrapText="1"/>
    </xf>
    <xf numFmtId="0" fontId="62" fillId="0" borderId="66" xfId="0" applyFont="1" applyFill="1" applyBorder="1" applyAlignment="1">
      <alignment horizontal="center" vertical="center" wrapText="1"/>
    </xf>
    <xf numFmtId="0" fontId="62" fillId="0" borderId="77" xfId="0" applyFont="1" applyFill="1" applyBorder="1" applyAlignment="1">
      <alignment horizontal="center" vertical="center"/>
    </xf>
    <xf numFmtId="0" fontId="62" fillId="0" borderId="69" xfId="0" applyFont="1" applyFill="1" applyBorder="1" applyAlignment="1">
      <alignment horizontal="center" vertical="center"/>
    </xf>
    <xf numFmtId="0" fontId="60" fillId="0" borderId="30" xfId="0" applyFont="1" applyFill="1" applyBorder="1" applyAlignment="1" quotePrefix="1">
      <alignment horizontal="center" vertical="center" wrapText="1"/>
    </xf>
    <xf numFmtId="0" fontId="74" fillId="0" borderId="56" xfId="0" applyFont="1" applyFill="1" applyBorder="1" applyAlignment="1" quotePrefix="1">
      <alignment horizontal="center" vertical="center" wrapText="1"/>
    </xf>
    <xf numFmtId="0" fontId="74" fillId="0" borderId="73" xfId="0" applyFont="1" applyFill="1" applyBorder="1" applyAlignment="1">
      <alignment horizontal="center" vertical="center" wrapText="1"/>
    </xf>
    <xf numFmtId="0" fontId="74" fillId="0" borderId="54" xfId="0" applyFont="1" applyFill="1" applyBorder="1" applyAlignment="1">
      <alignment horizontal="center" vertical="center" wrapText="1"/>
    </xf>
    <xf numFmtId="15" fontId="42" fillId="0" borderId="56" xfId="0" applyNumberFormat="1" applyFont="1" applyFill="1" applyBorder="1" applyAlignment="1" quotePrefix="1">
      <alignment horizontal="center" vertical="center" wrapText="1"/>
    </xf>
    <xf numFmtId="15" fontId="42" fillId="0" borderId="54" xfId="0" applyNumberFormat="1" applyFont="1" applyFill="1" applyBorder="1" applyAlignment="1" quotePrefix="1">
      <alignment horizontal="center" vertical="center" wrapText="1"/>
    </xf>
    <xf numFmtId="180" fontId="65" fillId="0" borderId="20" xfId="0" applyNumberFormat="1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177" fontId="24" fillId="0" borderId="0" xfId="0" applyNumberFormat="1" applyFont="1" applyFill="1" applyAlignment="1">
      <alignment horizontal="center"/>
    </xf>
    <xf numFmtId="0" fontId="68" fillId="0" borderId="63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74" fillId="0" borderId="30" xfId="0" applyFont="1" applyFill="1" applyBorder="1" applyAlignment="1" quotePrefix="1">
      <alignment horizontal="center" vertical="center" wrapText="1"/>
    </xf>
    <xf numFmtId="0" fontId="74" fillId="0" borderId="54" xfId="0" applyFont="1" applyFill="1" applyBorder="1" applyAlignment="1" quotePrefix="1">
      <alignment horizontal="center" vertical="center" wrapText="1"/>
    </xf>
    <xf numFmtId="0" fontId="0" fillId="0" borderId="30" xfId="0" applyFont="1" applyFill="1" applyBorder="1" applyAlignment="1" quotePrefix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</cellXfs>
  <cellStyles count="13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[0]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 1" xfId="108"/>
    <cellStyle name="Heading 1 2" xfId="109"/>
    <cellStyle name="Heading 1 3" xfId="110"/>
    <cellStyle name="Heading 2" xfId="111"/>
    <cellStyle name="Heading 2 2" xfId="112"/>
    <cellStyle name="Heading 2 3" xfId="113"/>
    <cellStyle name="Heading 3" xfId="114"/>
    <cellStyle name="Heading 3 2" xfId="115"/>
    <cellStyle name="Heading 3 3" xfId="116"/>
    <cellStyle name="Heading 4" xfId="117"/>
    <cellStyle name="Heading 4 2" xfId="118"/>
    <cellStyle name="Heading 4 3" xfId="119"/>
    <cellStyle name="Hyperlink" xfId="120"/>
    <cellStyle name="Input" xfId="121"/>
    <cellStyle name="Input 2" xfId="122"/>
    <cellStyle name="Input 3" xfId="123"/>
    <cellStyle name="Linked Cell" xfId="124"/>
    <cellStyle name="Linked Cell 2" xfId="125"/>
    <cellStyle name="Linked Cell 3" xfId="126"/>
    <cellStyle name="Neutral" xfId="127"/>
    <cellStyle name="Neutral 2" xfId="128"/>
    <cellStyle name="Neutral 3" xfId="129"/>
    <cellStyle name="Normal 2" xfId="130"/>
    <cellStyle name="Normal 2 2" xfId="131"/>
    <cellStyle name="Normal 2 3" xfId="132"/>
    <cellStyle name="Note" xfId="133"/>
    <cellStyle name="Note 2" xfId="134"/>
    <cellStyle name="Note 2 2" xfId="135"/>
    <cellStyle name="Note 3" xfId="136"/>
    <cellStyle name="Note 3 2" xfId="137"/>
    <cellStyle name="Output" xfId="138"/>
    <cellStyle name="Output 2" xfId="139"/>
    <cellStyle name="Output 3" xfId="140"/>
    <cellStyle name="Percent" xfId="141"/>
    <cellStyle name="Title" xfId="142"/>
    <cellStyle name="Title 2" xfId="143"/>
    <cellStyle name="Title 3" xfId="144"/>
    <cellStyle name="Total" xfId="145"/>
    <cellStyle name="Total 2" xfId="146"/>
    <cellStyle name="Total 3" xfId="147"/>
    <cellStyle name="Warning Text" xfId="148"/>
    <cellStyle name="Warning Text 2" xfId="149"/>
    <cellStyle name="Warning Text 3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126" sqref="J126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8.421875" style="0" customWidth="1"/>
    <col min="4" max="4" width="10.421875" style="0" customWidth="1"/>
    <col min="5" max="5" width="7.7109375" style="14" customWidth="1"/>
    <col min="6" max="6" width="16.28125" style="14" customWidth="1"/>
    <col min="7" max="7" width="7.421875" style="0" customWidth="1"/>
    <col min="8" max="8" width="14.140625" style="0" customWidth="1"/>
    <col min="9" max="19" width="7.7109375" style="0" customWidth="1"/>
    <col min="20" max="20" width="16.7109375" style="0" customWidth="1"/>
    <col min="21" max="21" width="11.8515625" style="0" customWidth="1"/>
  </cols>
  <sheetData>
    <row r="1" spans="1:6" ht="18.75">
      <c r="A1" s="1" t="s">
        <v>20</v>
      </c>
      <c r="B1" s="182"/>
      <c r="C1" s="17"/>
      <c r="D1" s="17"/>
      <c r="E1" s="17"/>
      <c r="F1" s="17"/>
    </row>
    <row r="2" spans="1:4" ht="15">
      <c r="A2" s="8" t="s">
        <v>116</v>
      </c>
      <c r="B2" s="178"/>
      <c r="C2" s="14"/>
      <c r="D2" s="14"/>
    </row>
    <row r="3" spans="1:6" ht="15">
      <c r="A3" s="2"/>
      <c r="B3" s="177"/>
      <c r="C3" s="14"/>
      <c r="D3" s="14"/>
      <c r="E3" s="3"/>
      <c r="F3" s="3"/>
    </row>
    <row r="4" spans="1:6" ht="15">
      <c r="A4" s="2" t="s">
        <v>63</v>
      </c>
      <c r="B4" s="177"/>
      <c r="C4" s="14"/>
      <c r="D4" s="14"/>
      <c r="E4" s="3"/>
      <c r="F4" s="3"/>
    </row>
    <row r="5" spans="1:6" ht="15.75" thickBot="1">
      <c r="A5" s="2" t="s">
        <v>12</v>
      </c>
      <c r="B5" s="177"/>
      <c r="C5" s="14"/>
      <c r="D5" s="14"/>
      <c r="E5" s="3"/>
      <c r="F5" s="3"/>
    </row>
    <row r="6" spans="1:21" ht="15.75" customHeight="1" thickTop="1">
      <c r="A6" s="635" t="s">
        <v>0</v>
      </c>
      <c r="B6" s="635" t="s">
        <v>1</v>
      </c>
      <c r="C6" s="635" t="s">
        <v>2</v>
      </c>
      <c r="D6" s="638" t="s">
        <v>10</v>
      </c>
      <c r="E6" s="633" t="s">
        <v>21</v>
      </c>
      <c r="F6" s="633"/>
      <c r="G6" s="642" t="s">
        <v>7</v>
      </c>
      <c r="H6" s="643"/>
      <c r="I6" s="657" t="s">
        <v>3</v>
      </c>
      <c r="J6" s="658"/>
      <c r="K6" s="658"/>
      <c r="L6" s="658"/>
      <c r="M6" s="658"/>
      <c r="N6" s="658"/>
      <c r="O6" s="658"/>
      <c r="P6" s="658"/>
      <c r="Q6" s="658"/>
      <c r="R6" s="658"/>
      <c r="S6" s="633" t="s">
        <v>22</v>
      </c>
      <c r="T6" s="633"/>
      <c r="U6" s="638" t="s">
        <v>8</v>
      </c>
    </row>
    <row r="7" spans="1:21" ht="15">
      <c r="A7" s="636"/>
      <c r="B7" s="636"/>
      <c r="C7" s="636"/>
      <c r="D7" s="639"/>
      <c r="E7" s="641" t="s">
        <v>42</v>
      </c>
      <c r="F7" s="641" t="s">
        <v>13</v>
      </c>
      <c r="G7" s="644">
        <v>42748</v>
      </c>
      <c r="H7" s="644"/>
      <c r="I7" s="85">
        <v>42742</v>
      </c>
      <c r="J7" s="659">
        <v>42745</v>
      </c>
      <c r="K7" s="659"/>
      <c r="L7" s="659"/>
      <c r="M7" s="85">
        <v>42751</v>
      </c>
      <c r="N7" s="659">
        <v>42762</v>
      </c>
      <c r="O7" s="659"/>
      <c r="P7" s="659"/>
      <c r="Q7" s="659">
        <v>42765</v>
      </c>
      <c r="R7" s="660"/>
      <c r="S7" s="634"/>
      <c r="T7" s="634"/>
      <c r="U7" s="639"/>
    </row>
    <row r="8" spans="1:21" ht="72" customHeight="1" thickBot="1">
      <c r="A8" s="637"/>
      <c r="B8" s="637"/>
      <c r="C8" s="637"/>
      <c r="D8" s="640"/>
      <c r="E8" s="640"/>
      <c r="F8" s="640"/>
      <c r="G8" s="62" t="s">
        <v>42</v>
      </c>
      <c r="H8" s="62" t="s">
        <v>13</v>
      </c>
      <c r="I8" s="12" t="s">
        <v>51</v>
      </c>
      <c r="J8" s="12" t="s">
        <v>52</v>
      </c>
      <c r="K8" s="12" t="s">
        <v>53</v>
      </c>
      <c r="L8" s="45" t="s">
        <v>54</v>
      </c>
      <c r="M8" s="12" t="s">
        <v>55</v>
      </c>
      <c r="N8" s="12" t="s">
        <v>56</v>
      </c>
      <c r="O8" s="12" t="s">
        <v>57</v>
      </c>
      <c r="P8" s="12" t="s">
        <v>58</v>
      </c>
      <c r="Q8" s="12" t="s">
        <v>59</v>
      </c>
      <c r="R8" s="66" t="s">
        <v>60</v>
      </c>
      <c r="S8" s="12" t="s">
        <v>42</v>
      </c>
      <c r="T8" s="68" t="s">
        <v>13</v>
      </c>
      <c r="U8" s="640"/>
    </row>
    <row r="9" spans="1:21" ht="15.75" thickTop="1">
      <c r="A9" s="4">
        <v>1</v>
      </c>
      <c r="B9" s="5" t="s">
        <v>14</v>
      </c>
      <c r="C9" s="4" t="s">
        <v>4</v>
      </c>
      <c r="D9" s="25">
        <v>11000</v>
      </c>
      <c r="E9" s="13">
        <v>115</v>
      </c>
      <c r="F9" s="26">
        <f>E9*D9</f>
        <v>1265000</v>
      </c>
      <c r="G9" s="46"/>
      <c r="H9" s="46"/>
      <c r="I9" s="47"/>
      <c r="J9" s="47"/>
      <c r="K9" s="47"/>
      <c r="L9" s="47"/>
      <c r="M9" s="47">
        <v>10</v>
      </c>
      <c r="N9" s="47">
        <v>10</v>
      </c>
      <c r="O9" s="47">
        <v>10</v>
      </c>
      <c r="P9" s="47"/>
      <c r="Q9" s="47">
        <v>10</v>
      </c>
      <c r="R9" s="47"/>
      <c r="S9" s="47">
        <f>E9+G9-I9-J9-K9-L9-M9-N9-O9-P9-Q9-R9</f>
        <v>75</v>
      </c>
      <c r="T9" s="81">
        <f>D9*S9</f>
        <v>825000</v>
      </c>
      <c r="U9" s="6"/>
    </row>
    <row r="10" spans="1:21" ht="15">
      <c r="A10" s="4">
        <v>2</v>
      </c>
      <c r="B10" s="5" t="s">
        <v>15</v>
      </c>
      <c r="C10" s="4" t="s">
        <v>9</v>
      </c>
      <c r="D10" s="25">
        <v>25000</v>
      </c>
      <c r="E10" s="13">
        <v>17</v>
      </c>
      <c r="F10" s="26">
        <f aca="true" t="shared" si="0" ref="F10:F15">E10*D10</f>
        <v>425000</v>
      </c>
      <c r="G10" s="48"/>
      <c r="H10" s="48"/>
      <c r="I10" s="49">
        <v>6</v>
      </c>
      <c r="J10" s="49">
        <v>2</v>
      </c>
      <c r="K10" s="49">
        <v>2</v>
      </c>
      <c r="L10" s="49">
        <v>2</v>
      </c>
      <c r="M10" s="49"/>
      <c r="N10" s="49">
        <v>2</v>
      </c>
      <c r="O10" s="49">
        <v>2</v>
      </c>
      <c r="P10" s="49"/>
      <c r="Q10" s="49">
        <v>1</v>
      </c>
      <c r="R10" s="49"/>
      <c r="S10" s="47">
        <f aca="true" t="shared" si="1" ref="S10:S15">E10+G10-I10-J10-K10-L10-M10-N10-O10-P10-Q10-R10</f>
        <v>0</v>
      </c>
      <c r="T10" s="81">
        <f aca="true" t="shared" si="2" ref="T10:T15">D10*S10</f>
        <v>0</v>
      </c>
      <c r="U10" s="50">
        <v>43344</v>
      </c>
    </row>
    <row r="11" spans="1:21" ht="15">
      <c r="A11" s="4">
        <v>3</v>
      </c>
      <c r="B11" s="5" t="s">
        <v>23</v>
      </c>
      <c r="C11" s="4" t="s">
        <v>9</v>
      </c>
      <c r="D11" s="25">
        <v>85000</v>
      </c>
      <c r="E11" s="13">
        <v>107</v>
      </c>
      <c r="F11" s="26">
        <f t="shared" si="0"/>
        <v>9095000</v>
      </c>
      <c r="G11" s="48"/>
      <c r="H11" s="48"/>
      <c r="I11" s="49">
        <v>21</v>
      </c>
      <c r="J11" s="49">
        <v>20</v>
      </c>
      <c r="K11" s="49">
        <v>5</v>
      </c>
      <c r="L11" s="49">
        <v>30</v>
      </c>
      <c r="M11" s="49"/>
      <c r="N11" s="49">
        <v>2</v>
      </c>
      <c r="O11" s="49">
        <v>2</v>
      </c>
      <c r="P11" s="49"/>
      <c r="Q11" s="49"/>
      <c r="R11" s="49"/>
      <c r="S11" s="47">
        <f t="shared" si="1"/>
        <v>27</v>
      </c>
      <c r="T11" s="81">
        <f t="shared" si="2"/>
        <v>2295000</v>
      </c>
      <c r="U11" s="50">
        <v>42887</v>
      </c>
    </row>
    <row r="12" spans="1:21" ht="15">
      <c r="A12" s="4">
        <v>4</v>
      </c>
      <c r="B12" s="5" t="s">
        <v>16</v>
      </c>
      <c r="C12" s="4" t="s">
        <v>4</v>
      </c>
      <c r="D12" s="25">
        <v>19000</v>
      </c>
      <c r="E12" s="13">
        <v>242</v>
      </c>
      <c r="F12" s="26">
        <f t="shared" si="0"/>
        <v>4598000</v>
      </c>
      <c r="G12" s="48"/>
      <c r="H12" s="48"/>
      <c r="I12" s="49">
        <v>25</v>
      </c>
      <c r="J12" s="49">
        <v>27</v>
      </c>
      <c r="K12" s="49">
        <v>11</v>
      </c>
      <c r="L12" s="49">
        <v>60</v>
      </c>
      <c r="M12" s="49"/>
      <c r="N12" s="49">
        <v>2</v>
      </c>
      <c r="O12" s="49">
        <v>2</v>
      </c>
      <c r="P12" s="49"/>
      <c r="Q12" s="49">
        <v>2</v>
      </c>
      <c r="R12" s="49"/>
      <c r="S12" s="47">
        <f t="shared" si="1"/>
        <v>113</v>
      </c>
      <c r="T12" s="81">
        <f t="shared" si="2"/>
        <v>2147000</v>
      </c>
      <c r="U12" s="50">
        <v>43160</v>
      </c>
    </row>
    <row r="13" spans="1:21" ht="15">
      <c r="A13" s="4">
        <v>5</v>
      </c>
      <c r="B13" s="5" t="s">
        <v>17</v>
      </c>
      <c r="C13" s="4" t="s">
        <v>11</v>
      </c>
      <c r="D13" s="25">
        <v>11896.908</v>
      </c>
      <c r="E13" s="13">
        <v>174</v>
      </c>
      <c r="F13" s="26">
        <f t="shared" si="0"/>
        <v>2070061.9919999999</v>
      </c>
      <c r="G13" s="48"/>
      <c r="H13" s="48"/>
      <c r="I13" s="49"/>
      <c r="J13" s="49"/>
      <c r="K13" s="49">
        <v>2</v>
      </c>
      <c r="L13" s="49">
        <v>5</v>
      </c>
      <c r="M13" s="49"/>
      <c r="N13" s="49">
        <v>2</v>
      </c>
      <c r="O13" s="49">
        <v>2</v>
      </c>
      <c r="P13" s="49"/>
      <c r="Q13" s="49">
        <v>2</v>
      </c>
      <c r="R13" s="49"/>
      <c r="S13" s="47">
        <f t="shared" si="1"/>
        <v>161</v>
      </c>
      <c r="T13" s="81">
        <f t="shared" si="2"/>
        <v>1915402.1879999998</v>
      </c>
      <c r="U13" s="50">
        <v>43009</v>
      </c>
    </row>
    <row r="14" spans="1:21" ht="15">
      <c r="A14" s="4">
        <v>6</v>
      </c>
      <c r="B14" s="5" t="s">
        <v>18</v>
      </c>
      <c r="C14" s="4" t="s">
        <v>11</v>
      </c>
      <c r="D14" s="25">
        <v>10010.050251256282</v>
      </c>
      <c r="E14" s="13">
        <v>147</v>
      </c>
      <c r="F14" s="26">
        <f t="shared" si="0"/>
        <v>1471477.3869346734</v>
      </c>
      <c r="G14" s="48"/>
      <c r="H14" s="48"/>
      <c r="I14" s="49"/>
      <c r="J14" s="49">
        <v>27</v>
      </c>
      <c r="K14" s="49">
        <v>11</v>
      </c>
      <c r="L14" s="49">
        <v>60</v>
      </c>
      <c r="M14" s="49"/>
      <c r="N14" s="49">
        <v>2</v>
      </c>
      <c r="O14" s="49">
        <v>2</v>
      </c>
      <c r="P14" s="49"/>
      <c r="Q14" s="49">
        <v>2</v>
      </c>
      <c r="R14" s="49"/>
      <c r="S14" s="47">
        <f t="shared" si="1"/>
        <v>43</v>
      </c>
      <c r="T14" s="81">
        <f t="shared" si="2"/>
        <v>430432.1608040201</v>
      </c>
      <c r="U14" s="6" t="s">
        <v>26</v>
      </c>
    </row>
    <row r="15" spans="1:21" ht="15">
      <c r="A15" s="231">
        <v>7</v>
      </c>
      <c r="B15" s="232" t="s">
        <v>24</v>
      </c>
      <c r="C15" s="231" t="s">
        <v>19</v>
      </c>
      <c r="D15" s="25">
        <v>25000</v>
      </c>
      <c r="E15" s="246">
        <v>72</v>
      </c>
      <c r="F15" s="26">
        <f t="shared" si="0"/>
        <v>1800000</v>
      </c>
      <c r="G15" s="48"/>
      <c r="H15" s="48"/>
      <c r="I15" s="49"/>
      <c r="J15" s="49">
        <v>5</v>
      </c>
      <c r="K15" s="49"/>
      <c r="L15" s="49"/>
      <c r="M15" s="49">
        <v>30</v>
      </c>
      <c r="N15" s="49">
        <v>2</v>
      </c>
      <c r="O15" s="49">
        <v>2</v>
      </c>
      <c r="P15" s="49"/>
      <c r="Q15" s="49">
        <v>2</v>
      </c>
      <c r="R15" s="49"/>
      <c r="S15" s="49">
        <f t="shared" si="1"/>
        <v>31</v>
      </c>
      <c r="T15" s="81">
        <f t="shared" si="2"/>
        <v>775000</v>
      </c>
      <c r="U15" s="233" t="s">
        <v>25</v>
      </c>
    </row>
    <row r="16" spans="1:21" s="227" customFormat="1" ht="15">
      <c r="A16" s="231">
        <v>8</v>
      </c>
      <c r="B16" s="232"/>
      <c r="C16" s="231"/>
      <c r="D16" s="25"/>
      <c r="E16" s="246"/>
      <c r="F16" s="26"/>
      <c r="G16" s="48"/>
      <c r="H16" s="4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81"/>
      <c r="U16" s="233"/>
    </row>
    <row r="17" spans="1:21" s="227" customFormat="1" ht="15">
      <c r="A17" s="231">
        <v>9</v>
      </c>
      <c r="B17" s="232"/>
      <c r="C17" s="231"/>
      <c r="D17" s="25"/>
      <c r="E17" s="246"/>
      <c r="F17" s="26"/>
      <c r="G17" s="48"/>
      <c r="H17" s="4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81"/>
      <c r="U17" s="233"/>
    </row>
    <row r="18" spans="1:21" s="227" customFormat="1" ht="15">
      <c r="A18" s="231">
        <v>10</v>
      </c>
      <c r="B18" s="232"/>
      <c r="C18" s="231"/>
      <c r="D18" s="25"/>
      <c r="E18" s="246"/>
      <c r="F18" s="26"/>
      <c r="G18" s="48"/>
      <c r="H18" s="48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81"/>
      <c r="U18" s="233"/>
    </row>
    <row r="19" spans="1:21" s="227" customFormat="1" ht="15">
      <c r="A19" s="231">
        <v>11</v>
      </c>
      <c r="B19" s="232"/>
      <c r="C19" s="231"/>
      <c r="D19" s="25"/>
      <c r="E19" s="246"/>
      <c r="F19" s="26"/>
      <c r="G19" s="48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81"/>
      <c r="U19" s="233"/>
    </row>
    <row r="20" spans="1:21" s="227" customFormat="1" ht="15">
      <c r="A20" s="231">
        <v>12</v>
      </c>
      <c r="B20" s="232"/>
      <c r="C20" s="231"/>
      <c r="D20" s="25"/>
      <c r="E20" s="246"/>
      <c r="F20" s="26"/>
      <c r="G20" s="48"/>
      <c r="H20" s="48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81"/>
      <c r="U20" s="233"/>
    </row>
    <row r="21" spans="1:21" s="227" customFormat="1" ht="15.75" thickBot="1">
      <c r="A21" s="166"/>
      <c r="B21" s="365"/>
      <c r="C21" s="166"/>
      <c r="D21" s="366"/>
      <c r="E21" s="168"/>
      <c r="F21" s="367"/>
      <c r="G21" s="368"/>
      <c r="H21" s="3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369"/>
      <c r="U21" s="370"/>
    </row>
    <row r="22" spans="1:21" ht="16.5" thickBot="1" thickTop="1">
      <c r="A22" s="22" t="s">
        <v>43</v>
      </c>
      <c r="B22" s="22"/>
      <c r="C22" s="22"/>
      <c r="D22" s="23"/>
      <c r="E22" s="22"/>
      <c r="F22" s="11">
        <f>SUM(F9:F15)</f>
        <v>20724539.378934674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71"/>
      <c r="T22" s="84">
        <f>SUM(T9:T15)</f>
        <v>8387834.34880402</v>
      </c>
      <c r="U22" s="24"/>
    </row>
    <row r="23" spans="1:21" ht="15.75" thickTop="1">
      <c r="A23" s="72"/>
      <c r="B23" s="72"/>
      <c r="C23" s="72"/>
      <c r="D23" s="73"/>
      <c r="E23" s="72"/>
      <c r="F23" s="7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77"/>
      <c r="T23" s="76"/>
      <c r="U23" s="75"/>
    </row>
    <row r="24" spans="1:21" ht="15.75">
      <c r="A24" s="236">
        <v>1</v>
      </c>
      <c r="B24" s="240" t="s">
        <v>150</v>
      </c>
      <c r="C24" s="227"/>
      <c r="D24" s="244" t="s">
        <v>151</v>
      </c>
      <c r="E24" s="235"/>
      <c r="F24" s="241"/>
      <c r="G24" s="237"/>
      <c r="H24" s="237"/>
      <c r="I24" s="227"/>
      <c r="J24" s="229"/>
      <c r="K24" s="227"/>
      <c r="L24" s="235"/>
      <c r="M24" s="235"/>
      <c r="N24" s="235"/>
      <c r="O24" s="235"/>
      <c r="Q24" s="75"/>
      <c r="R24" s="75"/>
      <c r="S24" s="137"/>
      <c r="T24" s="235" t="s">
        <v>164</v>
      </c>
      <c r="U24" s="75"/>
    </row>
    <row r="25" spans="1:21" ht="15.75">
      <c r="A25" s="236"/>
      <c r="B25" s="240" t="s">
        <v>152</v>
      </c>
      <c r="C25" s="227"/>
      <c r="D25" s="242"/>
      <c r="E25" s="235"/>
      <c r="F25" s="243"/>
      <c r="G25" s="237"/>
      <c r="H25" s="237"/>
      <c r="I25" s="235" t="s">
        <v>133</v>
      </c>
      <c r="J25" s="230"/>
      <c r="K25" s="227"/>
      <c r="L25" s="235"/>
      <c r="M25" s="235"/>
      <c r="N25" s="235"/>
      <c r="O25" s="235"/>
      <c r="Q25" s="75"/>
      <c r="R25" s="75"/>
      <c r="S25" s="137"/>
      <c r="T25" s="235" t="s">
        <v>163</v>
      </c>
      <c r="U25" s="75"/>
    </row>
    <row r="26" spans="1:21" ht="15.75">
      <c r="A26" s="236"/>
      <c r="B26" s="240"/>
      <c r="C26" s="227"/>
      <c r="D26" s="243"/>
      <c r="E26" s="235"/>
      <c r="F26" s="243"/>
      <c r="G26" s="237"/>
      <c r="H26" s="237"/>
      <c r="I26" s="235" t="s">
        <v>153</v>
      </c>
      <c r="J26" s="229"/>
      <c r="K26" s="227"/>
      <c r="L26" s="235"/>
      <c r="M26" s="235"/>
      <c r="N26" s="235"/>
      <c r="O26" s="235"/>
      <c r="Q26" s="75"/>
      <c r="R26" s="75"/>
      <c r="S26" s="137"/>
      <c r="T26" s="235"/>
      <c r="U26" s="75"/>
    </row>
    <row r="27" spans="1:21" ht="15.75">
      <c r="A27" s="227"/>
      <c r="B27" s="227"/>
      <c r="C27" s="227"/>
      <c r="D27" s="227"/>
      <c r="E27" s="235"/>
      <c r="F27" s="243"/>
      <c r="G27" s="237"/>
      <c r="H27" s="237"/>
      <c r="I27" s="235" t="s">
        <v>154</v>
      </c>
      <c r="J27" s="229"/>
      <c r="K27" s="227"/>
      <c r="L27" s="248"/>
      <c r="M27" s="248"/>
      <c r="N27" s="248"/>
      <c r="O27" s="248"/>
      <c r="Q27" s="75"/>
      <c r="R27" s="75"/>
      <c r="S27" s="137"/>
      <c r="T27" s="248"/>
      <c r="U27" s="75"/>
    </row>
    <row r="28" spans="1:21" ht="15.75">
      <c r="A28" s="236">
        <v>2</v>
      </c>
      <c r="B28" s="240" t="s">
        <v>161</v>
      </c>
      <c r="C28" s="227"/>
      <c r="D28" s="242" t="s">
        <v>155</v>
      </c>
      <c r="E28" s="235"/>
      <c r="F28" s="243"/>
      <c r="G28" s="237"/>
      <c r="H28" s="237"/>
      <c r="I28" s="227"/>
      <c r="J28" s="229"/>
      <c r="K28" s="227"/>
      <c r="L28" s="248"/>
      <c r="M28" s="248"/>
      <c r="N28" s="248"/>
      <c r="O28" s="248"/>
      <c r="Q28" s="75"/>
      <c r="R28" s="75"/>
      <c r="S28" s="137"/>
      <c r="T28" s="248"/>
      <c r="U28" s="75"/>
    </row>
    <row r="29" spans="1:21" ht="15.75">
      <c r="A29" s="236"/>
      <c r="B29" s="240" t="s">
        <v>162</v>
      </c>
      <c r="C29" s="227"/>
      <c r="D29" s="243"/>
      <c r="E29" s="235"/>
      <c r="F29" s="241"/>
      <c r="G29" s="237"/>
      <c r="H29" s="237"/>
      <c r="I29" s="227"/>
      <c r="J29" s="228"/>
      <c r="K29" s="227"/>
      <c r="L29" s="228"/>
      <c r="M29" s="228"/>
      <c r="N29" s="228"/>
      <c r="O29" s="228"/>
      <c r="Q29" s="75"/>
      <c r="R29" s="75"/>
      <c r="S29" s="137"/>
      <c r="T29" s="228"/>
      <c r="U29" s="75"/>
    </row>
    <row r="30" spans="1:21" ht="15.75">
      <c r="A30" s="236"/>
      <c r="B30" s="240"/>
      <c r="C30" s="227"/>
      <c r="D30" s="240"/>
      <c r="E30" s="235"/>
      <c r="F30" s="241"/>
      <c r="G30" s="237"/>
      <c r="H30" s="237"/>
      <c r="I30" s="227"/>
      <c r="J30" s="228"/>
      <c r="K30" s="227"/>
      <c r="L30" s="247"/>
      <c r="M30" s="247"/>
      <c r="N30" s="247"/>
      <c r="O30" s="247"/>
      <c r="Q30" s="75"/>
      <c r="R30" s="75"/>
      <c r="S30" s="137"/>
      <c r="T30" s="227"/>
      <c r="U30" s="75"/>
    </row>
    <row r="31" spans="1:21" ht="15.75">
      <c r="A31" s="227"/>
      <c r="B31" s="227"/>
      <c r="C31" s="227"/>
      <c r="D31" s="227"/>
      <c r="E31" s="241"/>
      <c r="F31" s="241"/>
      <c r="G31" s="237"/>
      <c r="H31" s="237"/>
      <c r="I31" s="247" t="s">
        <v>157</v>
      </c>
      <c r="J31" s="228"/>
      <c r="K31" s="227"/>
      <c r="L31" s="235"/>
      <c r="M31" s="235"/>
      <c r="N31" s="235"/>
      <c r="O31" s="235"/>
      <c r="Q31" s="75"/>
      <c r="R31" s="75"/>
      <c r="S31" s="137"/>
      <c r="T31" s="247" t="s">
        <v>148</v>
      </c>
      <c r="U31" s="75"/>
    </row>
    <row r="32" spans="1:21" ht="15.75">
      <c r="A32" s="236">
        <v>3</v>
      </c>
      <c r="B32" s="240" t="s">
        <v>156</v>
      </c>
      <c r="C32" s="227"/>
      <c r="D32" s="244" t="s">
        <v>155</v>
      </c>
      <c r="E32" s="245"/>
      <c r="F32" s="245"/>
      <c r="G32" s="238"/>
      <c r="H32" s="238"/>
      <c r="I32" s="235" t="s">
        <v>159</v>
      </c>
      <c r="J32" s="248"/>
      <c r="K32" s="227"/>
      <c r="L32" s="235"/>
      <c r="M32" s="235"/>
      <c r="N32" s="235"/>
      <c r="O32" s="235"/>
      <c r="Q32" s="75"/>
      <c r="R32" s="75"/>
      <c r="S32" s="137"/>
      <c r="T32" s="235" t="s">
        <v>149</v>
      </c>
      <c r="U32" s="75"/>
    </row>
    <row r="33" spans="1:21" ht="15.75">
      <c r="A33" s="236"/>
      <c r="B33" s="240" t="s">
        <v>158</v>
      </c>
      <c r="C33" s="240"/>
      <c r="D33" s="240"/>
      <c r="E33" s="239"/>
      <c r="F33" s="239"/>
      <c r="G33" s="238"/>
      <c r="H33" s="238"/>
      <c r="I33" s="235" t="s">
        <v>160</v>
      </c>
      <c r="J33" s="248"/>
      <c r="K33" s="227"/>
      <c r="L33" s="248"/>
      <c r="M33" s="248"/>
      <c r="N33" s="248"/>
      <c r="O33" s="248"/>
      <c r="P33" s="248"/>
      <c r="Q33" s="75"/>
      <c r="R33" s="75"/>
      <c r="S33" s="137"/>
      <c r="T33" s="75"/>
      <c r="U33" s="75"/>
    </row>
    <row r="34" spans="1:21" ht="15">
      <c r="A34" s="72"/>
      <c r="B34" s="72"/>
      <c r="C34" s="72"/>
      <c r="D34" s="73"/>
      <c r="E34" s="72"/>
      <c r="F34" s="74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137"/>
      <c r="T34" s="75"/>
      <c r="U34" s="75"/>
    </row>
    <row r="35" spans="1:21" ht="15">
      <c r="A35" s="72"/>
      <c r="B35" s="72"/>
      <c r="C35" s="72"/>
      <c r="D35" s="73"/>
      <c r="E35" s="72"/>
      <c r="F35" s="74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37"/>
      <c r="T35" s="75"/>
      <c r="U35" s="75"/>
    </row>
    <row r="36" spans="1:21" ht="15">
      <c r="A36" s="72"/>
      <c r="B36" s="72"/>
      <c r="C36" s="72"/>
      <c r="D36" s="73"/>
      <c r="E36" s="72"/>
      <c r="F36" s="74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137"/>
      <c r="T36" s="75"/>
      <c r="U36" s="75"/>
    </row>
    <row r="37" spans="1:21" ht="15">
      <c r="A37" s="72"/>
      <c r="B37" s="72"/>
      <c r="C37" s="72"/>
      <c r="D37" s="73"/>
      <c r="E37" s="72"/>
      <c r="F37" s="74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137"/>
      <c r="T37" s="75"/>
      <c r="U37" s="75"/>
    </row>
    <row r="38" spans="1:21" ht="15">
      <c r="A38" s="72"/>
      <c r="B38" s="72"/>
      <c r="C38" s="72"/>
      <c r="D38" s="73"/>
      <c r="E38" s="72"/>
      <c r="F38" s="74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37"/>
      <c r="T38" s="75"/>
      <c r="U38" s="75"/>
    </row>
    <row r="39" spans="1:21" ht="15">
      <c r="A39" s="72"/>
      <c r="B39" s="72"/>
      <c r="C39" s="72"/>
      <c r="D39" s="73"/>
      <c r="E39" s="72"/>
      <c r="F39" s="74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137"/>
      <c r="T39" s="75"/>
      <c r="U39" s="75"/>
    </row>
    <row r="40" spans="1:21" ht="15">
      <c r="A40" s="72"/>
      <c r="B40" s="72"/>
      <c r="C40" s="72"/>
      <c r="D40" s="73"/>
      <c r="E40" s="72"/>
      <c r="F40" s="74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137"/>
      <c r="T40" s="75"/>
      <c r="U40" s="75"/>
    </row>
    <row r="41" spans="1:21" ht="15">
      <c r="A41" s="72"/>
      <c r="B41" s="72"/>
      <c r="C41" s="72"/>
      <c r="D41" s="73"/>
      <c r="E41" s="72"/>
      <c r="F41" s="74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137"/>
      <c r="T41" s="75"/>
      <c r="U41" s="75"/>
    </row>
    <row r="42" spans="1:21" ht="15">
      <c r="A42" s="72"/>
      <c r="B42" s="72"/>
      <c r="C42" s="72"/>
      <c r="D42" s="73"/>
      <c r="E42" s="72"/>
      <c r="F42" s="74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37"/>
      <c r="T42" s="75"/>
      <c r="U42" s="75"/>
    </row>
    <row r="43" spans="1:21" ht="15">
      <c r="A43" s="72"/>
      <c r="B43" s="72"/>
      <c r="C43" s="72"/>
      <c r="D43" s="73"/>
      <c r="E43" s="72"/>
      <c r="F43" s="74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137"/>
      <c r="T43" s="75"/>
      <c r="U43" s="75"/>
    </row>
    <row r="44" spans="1:21" ht="15">
      <c r="A44" s="72"/>
      <c r="B44" s="72"/>
      <c r="C44" s="72"/>
      <c r="D44" s="73"/>
      <c r="E44" s="72"/>
      <c r="F44" s="74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37"/>
      <c r="T44" s="75"/>
      <c r="U44" s="75"/>
    </row>
    <row r="45" spans="1:21" ht="15">
      <c r="A45" s="72"/>
      <c r="B45" s="72"/>
      <c r="C45" s="72"/>
      <c r="D45" s="73"/>
      <c r="E45" s="72"/>
      <c r="F45" s="74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137"/>
      <c r="T45" s="75"/>
      <c r="U45" s="75"/>
    </row>
    <row r="46" spans="1:20" ht="15.75" thickBot="1">
      <c r="A46" s="2" t="s">
        <v>49</v>
      </c>
      <c r="B46" s="30"/>
      <c r="C46" s="29"/>
      <c r="D46" s="29"/>
      <c r="E46" s="30"/>
      <c r="F46" s="30"/>
      <c r="R46" s="78"/>
      <c r="S46" s="79"/>
      <c r="T46" s="78"/>
    </row>
    <row r="47" spans="1:21" ht="19.5" thickTop="1">
      <c r="A47" s="635" t="s">
        <v>0</v>
      </c>
      <c r="B47" s="635" t="s">
        <v>1</v>
      </c>
      <c r="C47" s="635" t="s">
        <v>2</v>
      </c>
      <c r="D47" s="638" t="s">
        <v>10</v>
      </c>
      <c r="E47" s="651" t="s">
        <v>21</v>
      </c>
      <c r="F47" s="652"/>
      <c r="G47" s="642" t="s">
        <v>7</v>
      </c>
      <c r="H47" s="643"/>
      <c r="I47" s="657" t="s">
        <v>3</v>
      </c>
      <c r="J47" s="658"/>
      <c r="K47" s="658"/>
      <c r="L47" s="658"/>
      <c r="M47" s="658"/>
      <c r="N47" s="658"/>
      <c r="O47" s="658"/>
      <c r="P47" s="658"/>
      <c r="Q47" s="658"/>
      <c r="R47" s="658"/>
      <c r="S47" s="633" t="s">
        <v>22</v>
      </c>
      <c r="T47" s="633"/>
      <c r="U47" s="638" t="s">
        <v>8</v>
      </c>
    </row>
    <row r="48" spans="1:21" ht="15">
      <c r="A48" s="636"/>
      <c r="B48" s="636"/>
      <c r="C48" s="636"/>
      <c r="D48" s="639"/>
      <c r="E48" s="653"/>
      <c r="F48" s="654"/>
      <c r="G48" s="645">
        <v>42748</v>
      </c>
      <c r="H48" s="646"/>
      <c r="I48" s="85">
        <v>42742</v>
      </c>
      <c r="J48" s="659">
        <v>42745</v>
      </c>
      <c r="K48" s="659"/>
      <c r="L48" s="659"/>
      <c r="M48" s="85">
        <v>42751</v>
      </c>
      <c r="N48" s="659">
        <v>42762</v>
      </c>
      <c r="O48" s="659"/>
      <c r="P48" s="659"/>
      <c r="Q48" s="659">
        <v>42765</v>
      </c>
      <c r="R48" s="659"/>
      <c r="S48" s="634"/>
      <c r="T48" s="634"/>
      <c r="U48" s="639"/>
    </row>
    <row r="49" spans="1:21" ht="66.75" thickBot="1">
      <c r="A49" s="637"/>
      <c r="B49" s="637"/>
      <c r="C49" s="637"/>
      <c r="D49" s="640"/>
      <c r="E49" s="41" t="s">
        <v>42</v>
      </c>
      <c r="F49" s="41" t="s">
        <v>13</v>
      </c>
      <c r="G49" s="61"/>
      <c r="H49" s="61"/>
      <c r="I49" s="12" t="s">
        <v>51</v>
      </c>
      <c r="J49" s="12" t="s">
        <v>52</v>
      </c>
      <c r="K49" s="12" t="s">
        <v>53</v>
      </c>
      <c r="L49" s="45" t="s">
        <v>54</v>
      </c>
      <c r="M49" s="12" t="s">
        <v>55</v>
      </c>
      <c r="N49" s="12" t="s">
        <v>56</v>
      </c>
      <c r="O49" s="12" t="s">
        <v>57</v>
      </c>
      <c r="P49" s="12" t="s">
        <v>58</v>
      </c>
      <c r="Q49" s="12" t="s">
        <v>59</v>
      </c>
      <c r="R49" s="12" t="s">
        <v>60</v>
      </c>
      <c r="S49" s="70"/>
      <c r="T49" s="68"/>
      <c r="U49" s="640"/>
    </row>
    <row r="50" spans="1:21" ht="15.75" thickTop="1">
      <c r="A50" s="4">
        <v>1</v>
      </c>
      <c r="B50" s="5" t="s">
        <v>30</v>
      </c>
      <c r="C50" s="4" t="s">
        <v>44</v>
      </c>
      <c r="D50" s="31">
        <v>5100</v>
      </c>
      <c r="E50" s="33">
        <v>48</v>
      </c>
      <c r="F50" s="386">
        <f>E50*D50</f>
        <v>244800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47">
        <f aca="true" t="shared" si="3" ref="S50:S55">E50+G50-I50-J50-K50-L50-M50-N50-O50-P50-Q50-R50</f>
        <v>48</v>
      </c>
      <c r="T50" s="83">
        <f>S50*D50</f>
        <v>244800</v>
      </c>
      <c r="U50" s="53"/>
    </row>
    <row r="51" spans="1:21" ht="15">
      <c r="A51" s="4">
        <v>2</v>
      </c>
      <c r="B51" s="5" t="s">
        <v>31</v>
      </c>
      <c r="C51" s="4" t="s">
        <v>5</v>
      </c>
      <c r="D51" s="31">
        <v>12900</v>
      </c>
      <c r="E51" s="34">
        <v>24</v>
      </c>
      <c r="F51" s="386">
        <f>E51*D51</f>
        <v>309600</v>
      </c>
      <c r="G51" s="15"/>
      <c r="H51" s="15"/>
      <c r="I51" s="15"/>
      <c r="J51" s="15"/>
      <c r="K51" s="15">
        <v>24</v>
      </c>
      <c r="L51" s="15"/>
      <c r="M51" s="15"/>
      <c r="N51" s="15"/>
      <c r="O51" s="15"/>
      <c r="P51" s="15"/>
      <c r="Q51" s="15"/>
      <c r="R51" s="15"/>
      <c r="S51" s="47">
        <f t="shared" si="3"/>
        <v>0</v>
      </c>
      <c r="T51" s="83">
        <f>S51*D51</f>
        <v>0</v>
      </c>
      <c r="U51" s="15"/>
    </row>
    <row r="52" spans="1:21" ht="15">
      <c r="A52" s="4">
        <v>3</v>
      </c>
      <c r="B52" s="7" t="s">
        <v>34</v>
      </c>
      <c r="C52" s="4" t="s">
        <v>5</v>
      </c>
      <c r="D52" s="31">
        <v>44350</v>
      </c>
      <c r="E52" s="36">
        <v>74</v>
      </c>
      <c r="F52" s="386">
        <f>E52*D52</f>
        <v>3281900</v>
      </c>
      <c r="G52" s="15"/>
      <c r="H52" s="15"/>
      <c r="I52" s="15">
        <v>24</v>
      </c>
      <c r="J52" s="15"/>
      <c r="K52" s="15"/>
      <c r="L52" s="15"/>
      <c r="M52" s="15"/>
      <c r="N52" s="15"/>
      <c r="O52" s="15">
        <v>2</v>
      </c>
      <c r="P52" s="15"/>
      <c r="Q52" s="15">
        <v>2</v>
      </c>
      <c r="R52" s="15"/>
      <c r="S52" s="47">
        <f t="shared" si="3"/>
        <v>46</v>
      </c>
      <c r="T52" s="83">
        <f>S52*D52</f>
        <v>2040100</v>
      </c>
      <c r="U52" s="15"/>
    </row>
    <row r="53" spans="1:21" ht="15.75" thickBot="1">
      <c r="A53" s="4">
        <v>4</v>
      </c>
      <c r="B53" s="7" t="s">
        <v>35</v>
      </c>
      <c r="C53" s="4" t="s">
        <v>5</v>
      </c>
      <c r="D53" s="31">
        <v>45500</v>
      </c>
      <c r="E53" s="36">
        <v>46</v>
      </c>
      <c r="F53" s="386">
        <f>E53*D53</f>
        <v>2093000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69">
        <f t="shared" si="3"/>
        <v>46</v>
      </c>
      <c r="T53" s="83">
        <f>S53*D53</f>
        <v>2093000</v>
      </c>
      <c r="U53" s="16"/>
    </row>
    <row r="54" spans="1:21" ht="16.5" thickBot="1" thickTop="1">
      <c r="A54" s="9" t="s">
        <v>50</v>
      </c>
      <c r="B54" s="10"/>
      <c r="C54" s="10"/>
      <c r="D54" s="10"/>
      <c r="E54" s="38"/>
      <c r="F54" s="39">
        <f>SUM(F50:F53)</f>
        <v>5929300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71">
        <f t="shared" si="3"/>
        <v>0</v>
      </c>
      <c r="T54" s="84">
        <f>SUM(T50:T53)</f>
        <v>4377900</v>
      </c>
      <c r="U54" s="24"/>
    </row>
    <row r="55" spans="18:20" ht="15.75" thickTop="1">
      <c r="R55" s="76"/>
      <c r="S55" s="77">
        <f t="shared" si="3"/>
        <v>0</v>
      </c>
      <c r="T55" s="76"/>
    </row>
    <row r="56" spans="1:21" ht="15.75">
      <c r="A56" s="236">
        <v>1</v>
      </c>
      <c r="B56" s="240" t="s">
        <v>150</v>
      </c>
      <c r="C56" s="227"/>
      <c r="D56" s="244" t="s">
        <v>151</v>
      </c>
      <c r="E56" s="235"/>
      <c r="F56" s="241"/>
      <c r="G56" s="237"/>
      <c r="H56" s="237"/>
      <c r="I56" s="227"/>
      <c r="J56" s="229"/>
      <c r="K56" s="227"/>
      <c r="L56" s="235"/>
      <c r="M56" s="235"/>
      <c r="N56" s="235"/>
      <c r="O56" s="235"/>
      <c r="P56" s="227"/>
      <c r="Q56" s="75"/>
      <c r="R56" s="75"/>
      <c r="S56" s="137"/>
      <c r="T56" s="235" t="s">
        <v>164</v>
      </c>
      <c r="U56" s="75"/>
    </row>
    <row r="57" spans="1:21" ht="15.75">
      <c r="A57" s="236"/>
      <c r="B57" s="240" t="s">
        <v>152</v>
      </c>
      <c r="C57" s="227"/>
      <c r="D57" s="242"/>
      <c r="E57" s="235"/>
      <c r="F57" s="243"/>
      <c r="G57" s="237"/>
      <c r="H57" s="237"/>
      <c r="I57" s="235" t="s">
        <v>133</v>
      </c>
      <c r="J57" s="230"/>
      <c r="K57" s="227"/>
      <c r="L57" s="235"/>
      <c r="M57" s="235"/>
      <c r="N57" s="235"/>
      <c r="O57" s="235"/>
      <c r="P57" s="227"/>
      <c r="Q57" s="75"/>
      <c r="R57" s="75"/>
      <c r="S57" s="137"/>
      <c r="T57" s="235" t="s">
        <v>163</v>
      </c>
      <c r="U57" s="75"/>
    </row>
    <row r="58" spans="1:21" ht="15.75">
      <c r="A58" s="236"/>
      <c r="B58" s="240"/>
      <c r="C58" s="227"/>
      <c r="D58" s="243"/>
      <c r="E58" s="235"/>
      <c r="F58" s="243"/>
      <c r="G58" s="237"/>
      <c r="H58" s="237"/>
      <c r="I58" s="235" t="s">
        <v>153</v>
      </c>
      <c r="J58" s="229"/>
      <c r="K58" s="227"/>
      <c r="L58" s="235"/>
      <c r="M58" s="235"/>
      <c r="N58" s="235"/>
      <c r="O58" s="235"/>
      <c r="P58" s="227"/>
      <c r="Q58" s="75"/>
      <c r="R58" s="75"/>
      <c r="S58" s="137"/>
      <c r="T58" s="235"/>
      <c r="U58" s="75"/>
    </row>
    <row r="59" spans="1:21" ht="15.75">
      <c r="A59" s="227"/>
      <c r="B59" s="227"/>
      <c r="C59" s="227"/>
      <c r="D59" s="227"/>
      <c r="E59" s="235"/>
      <c r="F59" s="243"/>
      <c r="G59" s="237"/>
      <c r="H59" s="237"/>
      <c r="I59" s="235" t="s">
        <v>154</v>
      </c>
      <c r="J59" s="229"/>
      <c r="K59" s="227"/>
      <c r="L59" s="248"/>
      <c r="M59" s="248"/>
      <c r="N59" s="248"/>
      <c r="O59" s="248"/>
      <c r="P59" s="227"/>
      <c r="Q59" s="75"/>
      <c r="R59" s="75"/>
      <c r="S59" s="137"/>
      <c r="T59" s="248"/>
      <c r="U59" s="75"/>
    </row>
    <row r="60" spans="1:21" ht="15.75">
      <c r="A60" s="236">
        <v>2</v>
      </c>
      <c r="B60" s="240" t="s">
        <v>161</v>
      </c>
      <c r="C60" s="227"/>
      <c r="D60" s="242" t="s">
        <v>155</v>
      </c>
      <c r="E60" s="235"/>
      <c r="F60" s="243"/>
      <c r="G60" s="237"/>
      <c r="H60" s="237"/>
      <c r="I60" s="227"/>
      <c r="J60" s="229"/>
      <c r="K60" s="227"/>
      <c r="L60" s="248"/>
      <c r="M60" s="248"/>
      <c r="N60" s="248"/>
      <c r="O60" s="248"/>
      <c r="P60" s="227"/>
      <c r="Q60" s="75"/>
      <c r="R60" s="75"/>
      <c r="S60" s="137"/>
      <c r="T60" s="248"/>
      <c r="U60" s="75"/>
    </row>
    <row r="61" spans="1:21" ht="15.75">
      <c r="A61" s="236"/>
      <c r="B61" s="240" t="s">
        <v>162</v>
      </c>
      <c r="C61" s="227"/>
      <c r="D61" s="243"/>
      <c r="E61" s="235"/>
      <c r="F61" s="241"/>
      <c r="G61" s="237"/>
      <c r="H61" s="237"/>
      <c r="I61" s="227"/>
      <c r="J61" s="228"/>
      <c r="K61" s="227"/>
      <c r="L61" s="228"/>
      <c r="M61" s="228"/>
      <c r="N61" s="228"/>
      <c r="O61" s="228"/>
      <c r="P61" s="227"/>
      <c r="Q61" s="75"/>
      <c r="R61" s="75"/>
      <c r="S61" s="137"/>
      <c r="T61" s="228"/>
      <c r="U61" s="75"/>
    </row>
    <row r="62" spans="1:21" ht="15.75">
      <c r="A62" s="236"/>
      <c r="B62" s="240"/>
      <c r="C62" s="227"/>
      <c r="D62" s="240"/>
      <c r="E62" s="235"/>
      <c r="F62" s="241"/>
      <c r="G62" s="237"/>
      <c r="H62" s="237"/>
      <c r="I62" s="227"/>
      <c r="J62" s="228"/>
      <c r="K62" s="227"/>
      <c r="L62" s="247"/>
      <c r="M62" s="247"/>
      <c r="N62" s="247"/>
      <c r="O62" s="247"/>
      <c r="P62" s="227"/>
      <c r="Q62" s="75"/>
      <c r="R62" s="75"/>
      <c r="S62" s="137"/>
      <c r="T62" s="227"/>
      <c r="U62" s="75"/>
    </row>
    <row r="63" spans="1:21" ht="15.75">
      <c r="A63" s="227"/>
      <c r="B63" s="227"/>
      <c r="C63" s="227"/>
      <c r="D63" s="227"/>
      <c r="E63" s="241"/>
      <c r="F63" s="241"/>
      <c r="G63" s="237"/>
      <c r="H63" s="237"/>
      <c r="I63" s="247" t="s">
        <v>157</v>
      </c>
      <c r="J63" s="228"/>
      <c r="K63" s="227"/>
      <c r="L63" s="235"/>
      <c r="M63" s="235"/>
      <c r="N63" s="235"/>
      <c r="O63" s="235"/>
      <c r="P63" s="227"/>
      <c r="Q63" s="75"/>
      <c r="R63" s="75"/>
      <c r="S63" s="137"/>
      <c r="T63" s="247" t="s">
        <v>148</v>
      </c>
      <c r="U63" s="75"/>
    </row>
    <row r="64" spans="1:21" ht="15.75">
      <c r="A64" s="236">
        <v>3</v>
      </c>
      <c r="B64" s="240" t="s">
        <v>156</v>
      </c>
      <c r="C64" s="227"/>
      <c r="D64" s="244" t="s">
        <v>155</v>
      </c>
      <c r="E64" s="245"/>
      <c r="F64" s="245"/>
      <c r="G64" s="238"/>
      <c r="H64" s="238"/>
      <c r="I64" s="235" t="s">
        <v>159</v>
      </c>
      <c r="J64" s="248"/>
      <c r="K64" s="227"/>
      <c r="L64" s="235"/>
      <c r="M64" s="235"/>
      <c r="N64" s="235"/>
      <c r="O64" s="235"/>
      <c r="P64" s="227"/>
      <c r="Q64" s="75"/>
      <c r="R64" s="75"/>
      <c r="S64" s="137"/>
      <c r="T64" s="235" t="s">
        <v>149</v>
      </c>
      <c r="U64" s="75"/>
    </row>
    <row r="65" spans="1:21" ht="15.75">
      <c r="A65" s="236"/>
      <c r="B65" s="240" t="s">
        <v>158</v>
      </c>
      <c r="C65" s="240"/>
      <c r="D65" s="240"/>
      <c r="E65" s="239"/>
      <c r="F65" s="239"/>
      <c r="G65" s="238"/>
      <c r="H65" s="238"/>
      <c r="I65" s="235" t="s">
        <v>160</v>
      </c>
      <c r="J65" s="248"/>
      <c r="K65" s="227"/>
      <c r="L65" s="248"/>
      <c r="M65" s="248"/>
      <c r="N65" s="248"/>
      <c r="O65" s="248"/>
      <c r="P65" s="248"/>
      <c r="Q65" s="75"/>
      <c r="R65" s="75"/>
      <c r="S65" s="137"/>
      <c r="T65" s="75"/>
      <c r="U65" s="75"/>
    </row>
    <row r="66" spans="18:20" ht="15">
      <c r="R66" s="75"/>
      <c r="S66" s="137"/>
      <c r="T66" s="75"/>
    </row>
    <row r="67" spans="6:20" ht="15">
      <c r="F67" s="655">
        <f>F54+F22+E109</f>
        <v>153482122.37893468</v>
      </c>
      <c r="G67" s="655"/>
      <c r="R67" s="75"/>
      <c r="S67" s="137"/>
      <c r="T67" s="75"/>
    </row>
    <row r="68" spans="18:20" ht="15">
      <c r="R68" s="75"/>
      <c r="S68" s="137"/>
      <c r="T68" s="75"/>
    </row>
    <row r="69" spans="18:20" ht="15">
      <c r="R69" s="75"/>
      <c r="S69" s="137"/>
      <c r="T69" s="75"/>
    </row>
    <row r="70" spans="18:20" ht="15">
      <c r="R70" s="75"/>
      <c r="S70" s="137"/>
      <c r="T70" s="75"/>
    </row>
    <row r="71" spans="18:20" ht="15">
      <c r="R71" s="75"/>
      <c r="S71" s="137"/>
      <c r="T71" s="75"/>
    </row>
    <row r="72" spans="18:20" ht="15">
      <c r="R72" s="75"/>
      <c r="S72" s="137"/>
      <c r="T72" s="75"/>
    </row>
    <row r="73" spans="18:20" ht="15">
      <c r="R73" s="75"/>
      <c r="S73" s="137"/>
      <c r="T73" s="75"/>
    </row>
    <row r="74" spans="18:20" ht="15">
      <c r="R74" s="75"/>
      <c r="S74" s="137"/>
      <c r="T74" s="75"/>
    </row>
    <row r="75" spans="6:20" ht="15">
      <c r="F75" s="504"/>
      <c r="H75" s="664"/>
      <c r="I75" s="664"/>
      <c r="R75" s="75"/>
      <c r="S75" s="137"/>
      <c r="T75" s="75"/>
    </row>
    <row r="76" spans="6:20" ht="15">
      <c r="F76" s="504"/>
      <c r="R76" s="75"/>
      <c r="S76" s="137"/>
      <c r="T76" s="75"/>
    </row>
    <row r="77" spans="6:20" ht="15">
      <c r="F77" s="504"/>
      <c r="R77" s="75"/>
      <c r="S77" s="137"/>
      <c r="T77" s="75"/>
    </row>
    <row r="78" spans="6:20" ht="15">
      <c r="F78" s="534"/>
      <c r="H78" s="664"/>
      <c r="I78" s="665"/>
      <c r="R78" s="75"/>
      <c r="S78" s="137"/>
      <c r="T78" s="75"/>
    </row>
    <row r="79" spans="18:20" ht="15">
      <c r="R79" s="75"/>
      <c r="S79" s="137"/>
      <c r="T79" s="75"/>
    </row>
    <row r="80" spans="18:20" ht="15">
      <c r="R80" s="75"/>
      <c r="S80" s="137"/>
      <c r="T80" s="75"/>
    </row>
    <row r="81" spans="18:20" ht="15">
      <c r="R81" s="75"/>
      <c r="S81" s="137"/>
      <c r="T81" s="75"/>
    </row>
    <row r="82" spans="18:20" ht="15">
      <c r="R82" s="75"/>
      <c r="S82" s="137"/>
      <c r="T82" s="75"/>
    </row>
    <row r="83" spans="18:20" ht="15">
      <c r="R83" s="75"/>
      <c r="S83" s="137"/>
      <c r="T83" s="75"/>
    </row>
    <row r="84" spans="18:20" ht="15">
      <c r="R84" s="75"/>
      <c r="S84" s="137"/>
      <c r="T84" s="75"/>
    </row>
    <row r="85" spans="5:20" s="227" customFormat="1" ht="15">
      <c r="E85" s="235"/>
      <c r="F85" s="235"/>
      <c r="R85" s="75"/>
      <c r="S85" s="137"/>
      <c r="T85" s="75"/>
    </row>
    <row r="86" spans="18:20" ht="15">
      <c r="R86" s="75"/>
      <c r="S86" s="137"/>
      <c r="T86" s="75"/>
    </row>
    <row r="87" spans="1:22" ht="15.75" thickBot="1">
      <c r="A87" s="179" t="s">
        <v>47</v>
      </c>
      <c r="B87" s="180"/>
      <c r="C87" s="181"/>
      <c r="D87" s="181"/>
      <c r="E87" s="184"/>
      <c r="F87" s="184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3">
        <f>E87+G87-I87-J87-K87-L87-M87-N87-O87-P87-Q87-R87</f>
        <v>0</v>
      </c>
      <c r="T87" s="180"/>
      <c r="U87" s="180"/>
      <c r="V87" s="29"/>
    </row>
    <row r="88" spans="1:22" ht="15.75" customHeight="1" thickTop="1">
      <c r="A88" s="647" t="s">
        <v>0</v>
      </c>
      <c r="B88" s="647" t="s">
        <v>1</v>
      </c>
      <c r="C88" s="647" t="s">
        <v>2</v>
      </c>
      <c r="D88" s="633" t="s">
        <v>10</v>
      </c>
      <c r="E88" s="633" t="s">
        <v>21</v>
      </c>
      <c r="F88" s="633"/>
      <c r="G88" s="661" t="s">
        <v>7</v>
      </c>
      <c r="H88" s="661"/>
      <c r="I88" s="662" t="s">
        <v>3</v>
      </c>
      <c r="J88" s="662"/>
      <c r="K88" s="662"/>
      <c r="L88" s="662"/>
      <c r="M88" s="662"/>
      <c r="N88" s="662"/>
      <c r="O88" s="662"/>
      <c r="P88" s="662"/>
      <c r="Q88" s="662"/>
      <c r="R88" s="662"/>
      <c r="S88" s="633" t="s">
        <v>22</v>
      </c>
      <c r="T88" s="633"/>
      <c r="U88" s="633" t="s">
        <v>8</v>
      </c>
      <c r="V88" s="29"/>
    </row>
    <row r="89" spans="1:22" ht="15">
      <c r="A89" s="648"/>
      <c r="B89" s="648"/>
      <c r="C89" s="648"/>
      <c r="D89" s="634"/>
      <c r="E89" s="634"/>
      <c r="F89" s="634"/>
      <c r="G89" s="644">
        <v>42748</v>
      </c>
      <c r="H89" s="644"/>
      <c r="I89" s="185">
        <v>42742</v>
      </c>
      <c r="J89" s="663">
        <v>42745</v>
      </c>
      <c r="K89" s="663"/>
      <c r="L89" s="663"/>
      <c r="M89" s="185">
        <v>42751</v>
      </c>
      <c r="N89" s="663">
        <v>42762</v>
      </c>
      <c r="O89" s="663"/>
      <c r="P89" s="663"/>
      <c r="Q89" s="663">
        <v>42765</v>
      </c>
      <c r="R89" s="663"/>
      <c r="S89" s="634"/>
      <c r="T89" s="634"/>
      <c r="U89" s="634"/>
      <c r="V89" s="29"/>
    </row>
    <row r="90" spans="1:22" ht="66.75" thickBot="1">
      <c r="A90" s="649"/>
      <c r="B90" s="649"/>
      <c r="C90" s="649"/>
      <c r="D90" s="650"/>
      <c r="E90" s="41" t="s">
        <v>42</v>
      </c>
      <c r="F90" s="41" t="s">
        <v>13</v>
      </c>
      <c r="G90" s="62" t="s">
        <v>42</v>
      </c>
      <c r="H90" s="62" t="s">
        <v>13</v>
      </c>
      <c r="I90" s="186" t="s">
        <v>51</v>
      </c>
      <c r="J90" s="186" t="s">
        <v>52</v>
      </c>
      <c r="K90" s="186" t="s">
        <v>53</v>
      </c>
      <c r="L90" s="187" t="s">
        <v>54</v>
      </c>
      <c r="M90" s="186" t="s">
        <v>55</v>
      </c>
      <c r="N90" s="186" t="s">
        <v>56</v>
      </c>
      <c r="O90" s="186" t="s">
        <v>57</v>
      </c>
      <c r="P90" s="186" t="s">
        <v>58</v>
      </c>
      <c r="Q90" s="186" t="s">
        <v>59</v>
      </c>
      <c r="R90" s="186" t="s">
        <v>60</v>
      </c>
      <c r="S90" s="188" t="s">
        <v>42</v>
      </c>
      <c r="T90" s="68" t="s">
        <v>13</v>
      </c>
      <c r="U90" s="650"/>
      <c r="V90" s="29"/>
    </row>
    <row r="91" spans="1:22" ht="15.75" thickTop="1">
      <c r="A91" s="189">
        <v>1</v>
      </c>
      <c r="B91" s="190" t="s">
        <v>32</v>
      </c>
      <c r="C91" s="189" t="s">
        <v>48</v>
      </c>
      <c r="D91" s="191">
        <v>358985</v>
      </c>
      <c r="E91" s="192">
        <v>48</v>
      </c>
      <c r="F91" s="384">
        <f>E91*D91</f>
        <v>17231280</v>
      </c>
      <c r="G91" s="193"/>
      <c r="H91" s="193"/>
      <c r="I91" s="193"/>
      <c r="J91" s="193"/>
      <c r="K91" s="193"/>
      <c r="L91" s="193"/>
      <c r="M91" s="193"/>
      <c r="N91" s="193"/>
      <c r="O91" s="193">
        <v>1</v>
      </c>
      <c r="P91" s="193"/>
      <c r="Q91" s="193">
        <v>1</v>
      </c>
      <c r="R91" s="193"/>
      <c r="S91" s="194">
        <f aca="true" t="shared" si="4" ref="S91:S108">E91+G91-I91-J91-K91-L91-M91-N91-O91-P91-Q91-R91</f>
        <v>46</v>
      </c>
      <c r="T91" s="195">
        <f>S91*D91</f>
        <v>16513310</v>
      </c>
      <c r="U91" s="193"/>
      <c r="V91" s="29"/>
    </row>
    <row r="92" spans="1:22" ht="15">
      <c r="A92" s="231">
        <v>2</v>
      </c>
      <c r="B92" s="5" t="s">
        <v>27</v>
      </c>
      <c r="C92" s="4" t="s">
        <v>48</v>
      </c>
      <c r="D92" s="31">
        <v>123200</v>
      </c>
      <c r="E92" s="196">
        <v>188</v>
      </c>
      <c r="F92" s="386">
        <f>E92*D92</f>
        <v>23161600</v>
      </c>
      <c r="G92" s="198"/>
      <c r="H92" s="198"/>
      <c r="I92" s="198">
        <v>21</v>
      </c>
      <c r="J92" s="198"/>
      <c r="K92" s="198"/>
      <c r="L92" s="198"/>
      <c r="M92" s="198"/>
      <c r="N92" s="198">
        <v>2</v>
      </c>
      <c r="O92" s="198">
        <v>2</v>
      </c>
      <c r="P92" s="198"/>
      <c r="Q92" s="198">
        <v>2</v>
      </c>
      <c r="R92" s="198"/>
      <c r="S92" s="199">
        <f t="shared" si="4"/>
        <v>161</v>
      </c>
      <c r="T92" s="200">
        <f aca="true" t="shared" si="5" ref="T92:T108">S92*D92</f>
        <v>19835200</v>
      </c>
      <c r="U92" s="198"/>
      <c r="V92" s="29"/>
    </row>
    <row r="93" spans="1:22" ht="15">
      <c r="A93" s="231">
        <v>3</v>
      </c>
      <c r="B93" s="5" t="s">
        <v>28</v>
      </c>
      <c r="C93" s="4" t="s">
        <v>48</v>
      </c>
      <c r="D93" s="31">
        <v>204380</v>
      </c>
      <c r="E93" s="196">
        <v>7</v>
      </c>
      <c r="F93" s="386">
        <f>E93*D93</f>
        <v>1430660</v>
      </c>
      <c r="G93" s="198"/>
      <c r="H93" s="198"/>
      <c r="I93" s="198">
        <v>7</v>
      </c>
      <c r="J93" s="198"/>
      <c r="K93" s="198"/>
      <c r="L93" s="198"/>
      <c r="M93" s="198"/>
      <c r="N93" s="198"/>
      <c r="O93" s="198"/>
      <c r="P93" s="198"/>
      <c r="Q93" s="198"/>
      <c r="R93" s="198"/>
      <c r="S93" s="199">
        <f t="shared" si="4"/>
        <v>0</v>
      </c>
      <c r="T93" s="200">
        <f t="shared" si="5"/>
        <v>0</v>
      </c>
      <c r="U93" s="198"/>
      <c r="V93" s="29"/>
    </row>
    <row r="94" spans="1:22" ht="15">
      <c r="A94" s="231">
        <v>4</v>
      </c>
      <c r="B94" s="5" t="s">
        <v>29</v>
      </c>
      <c r="C94" s="4" t="s">
        <v>48</v>
      </c>
      <c r="D94" s="31">
        <v>417368</v>
      </c>
      <c r="E94" s="196">
        <v>1</v>
      </c>
      <c r="F94" s="386">
        <f aca="true" t="shared" si="6" ref="F94:F105">E94*D94</f>
        <v>417368</v>
      </c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9">
        <f t="shared" si="4"/>
        <v>1</v>
      </c>
      <c r="T94" s="200">
        <f t="shared" si="5"/>
        <v>417368</v>
      </c>
      <c r="U94" s="198"/>
      <c r="V94" s="29"/>
    </row>
    <row r="95" spans="1:22" ht="15">
      <c r="A95" s="231">
        <v>5</v>
      </c>
      <c r="B95" s="5" t="s">
        <v>32</v>
      </c>
      <c r="C95" s="4" t="s">
        <v>48</v>
      </c>
      <c r="D95" s="31">
        <v>341220</v>
      </c>
      <c r="E95" s="196">
        <v>10</v>
      </c>
      <c r="F95" s="386">
        <f t="shared" si="6"/>
        <v>3412200</v>
      </c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9">
        <f t="shared" si="4"/>
        <v>10</v>
      </c>
      <c r="T95" s="200">
        <f t="shared" si="5"/>
        <v>3412200</v>
      </c>
      <c r="U95" s="198"/>
      <c r="V95" s="29"/>
    </row>
    <row r="96" spans="1:22" ht="15">
      <c r="A96" s="231">
        <v>6</v>
      </c>
      <c r="B96" s="7" t="s">
        <v>36</v>
      </c>
      <c r="C96" s="4" t="s">
        <v>45</v>
      </c>
      <c r="D96" s="31">
        <v>145200</v>
      </c>
      <c r="E96" s="196">
        <v>10</v>
      </c>
      <c r="F96" s="386">
        <f t="shared" si="6"/>
        <v>1452000</v>
      </c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9">
        <f t="shared" si="4"/>
        <v>10</v>
      </c>
      <c r="T96" s="200">
        <f t="shared" si="5"/>
        <v>1452000</v>
      </c>
      <c r="U96" s="198"/>
      <c r="V96" s="29"/>
    </row>
    <row r="97" spans="1:22" ht="15">
      <c r="A97" s="231">
        <v>7</v>
      </c>
      <c r="B97" s="7" t="s">
        <v>36</v>
      </c>
      <c r="C97" s="4" t="s">
        <v>45</v>
      </c>
      <c r="D97" s="31">
        <v>208000</v>
      </c>
      <c r="E97" s="196">
        <v>20</v>
      </c>
      <c r="F97" s="386">
        <f t="shared" si="6"/>
        <v>4160000</v>
      </c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9">
        <f t="shared" si="4"/>
        <v>20</v>
      </c>
      <c r="T97" s="200">
        <f t="shared" si="5"/>
        <v>4160000</v>
      </c>
      <c r="U97" s="198"/>
      <c r="V97" s="29"/>
    </row>
    <row r="98" spans="1:22" ht="15">
      <c r="A98" s="231">
        <v>8</v>
      </c>
      <c r="B98" s="7" t="s">
        <v>37</v>
      </c>
      <c r="C98" s="4" t="s">
        <v>45</v>
      </c>
      <c r="D98" s="31">
        <v>141900</v>
      </c>
      <c r="E98" s="196">
        <v>42</v>
      </c>
      <c r="F98" s="386">
        <f t="shared" si="6"/>
        <v>5959800</v>
      </c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9">
        <f t="shared" si="4"/>
        <v>42</v>
      </c>
      <c r="T98" s="200">
        <f t="shared" si="5"/>
        <v>5959800</v>
      </c>
      <c r="U98" s="198"/>
      <c r="V98" s="29"/>
    </row>
    <row r="99" spans="1:22" ht="15">
      <c r="A99" s="231">
        <v>9</v>
      </c>
      <c r="B99" s="7" t="s">
        <v>36</v>
      </c>
      <c r="C99" s="4" t="s">
        <v>45</v>
      </c>
      <c r="D99" s="31">
        <v>130900</v>
      </c>
      <c r="E99" s="196">
        <v>20</v>
      </c>
      <c r="F99" s="386">
        <f t="shared" si="6"/>
        <v>2618000</v>
      </c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9">
        <f t="shared" si="4"/>
        <v>20</v>
      </c>
      <c r="T99" s="200">
        <f t="shared" si="5"/>
        <v>2618000</v>
      </c>
      <c r="U99" s="198"/>
      <c r="V99" s="29"/>
    </row>
    <row r="100" spans="1:22" ht="15">
      <c r="A100" s="231">
        <v>10</v>
      </c>
      <c r="B100" s="7" t="s">
        <v>37</v>
      </c>
      <c r="C100" s="4" t="s">
        <v>45</v>
      </c>
      <c r="D100" s="31">
        <v>132000</v>
      </c>
      <c r="E100" s="196">
        <v>60</v>
      </c>
      <c r="F100" s="386">
        <f t="shared" si="6"/>
        <v>7920000</v>
      </c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9">
        <f t="shared" si="4"/>
        <v>60</v>
      </c>
      <c r="T100" s="200">
        <f t="shared" si="5"/>
        <v>7920000</v>
      </c>
      <c r="U100" s="198"/>
      <c r="V100" s="29"/>
    </row>
    <row r="101" spans="1:22" ht="15">
      <c r="A101" s="231">
        <v>11</v>
      </c>
      <c r="B101" s="7" t="s">
        <v>38</v>
      </c>
      <c r="C101" s="4" t="s">
        <v>45</v>
      </c>
      <c r="D101" s="31">
        <v>832000</v>
      </c>
      <c r="E101" s="196">
        <v>35</v>
      </c>
      <c r="F101" s="386">
        <f t="shared" si="6"/>
        <v>29120000</v>
      </c>
      <c r="G101" s="198"/>
      <c r="H101" s="198"/>
      <c r="I101" s="198">
        <v>22</v>
      </c>
      <c r="J101" s="198"/>
      <c r="K101" s="198"/>
      <c r="L101" s="198"/>
      <c r="M101" s="198"/>
      <c r="N101" s="198"/>
      <c r="O101" s="198">
        <v>1</v>
      </c>
      <c r="P101" s="198"/>
      <c r="Q101" s="198">
        <v>1</v>
      </c>
      <c r="R101" s="198"/>
      <c r="S101" s="199">
        <f t="shared" si="4"/>
        <v>11</v>
      </c>
      <c r="T101" s="200">
        <f t="shared" si="5"/>
        <v>9152000</v>
      </c>
      <c r="U101" s="198"/>
      <c r="V101" s="29"/>
    </row>
    <row r="102" spans="1:22" ht="15">
      <c r="A102" s="231">
        <v>12</v>
      </c>
      <c r="B102" s="7" t="s">
        <v>39</v>
      </c>
      <c r="C102" s="4" t="s">
        <v>48</v>
      </c>
      <c r="D102" s="31">
        <v>441200</v>
      </c>
      <c r="E102" s="196">
        <v>10</v>
      </c>
      <c r="F102" s="386">
        <f t="shared" si="6"/>
        <v>4412000</v>
      </c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9">
        <f t="shared" si="4"/>
        <v>10</v>
      </c>
      <c r="T102" s="200">
        <f t="shared" si="5"/>
        <v>4412000</v>
      </c>
      <c r="U102" s="198"/>
      <c r="V102" s="29"/>
    </row>
    <row r="103" spans="1:22" ht="15">
      <c r="A103" s="231">
        <v>13</v>
      </c>
      <c r="B103" s="7" t="s">
        <v>40</v>
      </c>
      <c r="C103" s="4" t="s">
        <v>48</v>
      </c>
      <c r="D103" s="31">
        <v>441200</v>
      </c>
      <c r="E103" s="196">
        <v>10</v>
      </c>
      <c r="F103" s="386">
        <f t="shared" si="6"/>
        <v>4412000</v>
      </c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9">
        <f t="shared" si="4"/>
        <v>10</v>
      </c>
      <c r="T103" s="200">
        <f t="shared" si="5"/>
        <v>4412000</v>
      </c>
      <c r="U103" s="198"/>
      <c r="V103" s="29"/>
    </row>
    <row r="104" spans="1:22" ht="15">
      <c r="A104" s="231">
        <v>14</v>
      </c>
      <c r="B104" s="7" t="s">
        <v>41</v>
      </c>
      <c r="C104" s="4" t="s">
        <v>5</v>
      </c>
      <c r="D104" s="31">
        <v>49500</v>
      </c>
      <c r="E104" s="196">
        <v>11</v>
      </c>
      <c r="F104" s="386">
        <f t="shared" si="6"/>
        <v>544500</v>
      </c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9">
        <f t="shared" si="4"/>
        <v>11</v>
      </c>
      <c r="T104" s="200">
        <f t="shared" si="5"/>
        <v>544500</v>
      </c>
      <c r="U104" s="198"/>
      <c r="V104" s="29"/>
    </row>
    <row r="105" spans="1:22" ht="15">
      <c r="A105" s="231">
        <v>15</v>
      </c>
      <c r="B105" s="7" t="s">
        <v>6</v>
      </c>
      <c r="C105" s="4" t="s">
        <v>5</v>
      </c>
      <c r="D105" s="31">
        <v>2007.5</v>
      </c>
      <c r="E105" s="196">
        <v>10250</v>
      </c>
      <c r="F105" s="386">
        <f t="shared" si="6"/>
        <v>20576875</v>
      </c>
      <c r="G105" s="198"/>
      <c r="H105" s="198"/>
      <c r="I105" s="198"/>
      <c r="J105" s="198"/>
      <c r="K105" s="198"/>
      <c r="L105" s="198"/>
      <c r="M105" s="198"/>
      <c r="N105" s="198"/>
      <c r="O105" s="198"/>
      <c r="P105" s="198">
        <v>250</v>
      </c>
      <c r="Q105" s="198"/>
      <c r="R105" s="198">
        <v>150</v>
      </c>
      <c r="S105" s="199">
        <f t="shared" si="4"/>
        <v>9850</v>
      </c>
      <c r="T105" s="200">
        <f t="shared" si="5"/>
        <v>19773875</v>
      </c>
      <c r="U105" s="198"/>
      <c r="V105" s="29"/>
    </row>
    <row r="106" spans="1:22" ht="15">
      <c r="A106" s="231">
        <v>16</v>
      </c>
      <c r="B106" s="7" t="s">
        <v>61</v>
      </c>
      <c r="C106" s="4" t="s">
        <v>33</v>
      </c>
      <c r="D106" s="31">
        <v>27000</v>
      </c>
      <c r="E106" s="196"/>
      <c r="F106" s="37"/>
      <c r="G106" s="198">
        <v>75</v>
      </c>
      <c r="H106" s="201">
        <f>G106*D106</f>
        <v>2025000</v>
      </c>
      <c r="I106" s="198"/>
      <c r="J106" s="198"/>
      <c r="K106" s="198"/>
      <c r="L106" s="198"/>
      <c r="M106" s="198"/>
      <c r="N106" s="198"/>
      <c r="O106" s="198"/>
      <c r="P106" s="198"/>
      <c r="Q106" s="198">
        <v>1</v>
      </c>
      <c r="R106" s="198"/>
      <c r="S106" s="199">
        <f t="shared" si="4"/>
        <v>74</v>
      </c>
      <c r="T106" s="200">
        <f t="shared" si="5"/>
        <v>1998000</v>
      </c>
      <c r="U106" s="198"/>
      <c r="V106" s="29"/>
    </row>
    <row r="107" spans="1:22" ht="15">
      <c r="A107" s="231">
        <v>17</v>
      </c>
      <c r="B107" s="7" t="s">
        <v>23</v>
      </c>
      <c r="C107" s="4" t="s">
        <v>33</v>
      </c>
      <c r="D107" s="31">
        <v>85000</v>
      </c>
      <c r="E107" s="196"/>
      <c r="F107" s="37"/>
      <c r="G107" s="198">
        <v>75</v>
      </c>
      <c r="H107" s="201">
        <f>G107*D107</f>
        <v>6375000</v>
      </c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9">
        <f t="shared" si="4"/>
        <v>75</v>
      </c>
      <c r="T107" s="200">
        <f t="shared" si="5"/>
        <v>6375000</v>
      </c>
      <c r="U107" s="198"/>
      <c r="V107" s="29"/>
    </row>
    <row r="108" spans="1:22" ht="15.75" thickBot="1">
      <c r="A108" s="57">
        <v>18</v>
      </c>
      <c r="B108" s="58" t="s">
        <v>24</v>
      </c>
      <c r="C108" s="57" t="s">
        <v>62</v>
      </c>
      <c r="D108" s="59">
        <v>25000</v>
      </c>
      <c r="E108" s="202"/>
      <c r="F108" s="60"/>
      <c r="G108" s="203">
        <v>255</v>
      </c>
      <c r="H108" s="204">
        <f>G108*D108</f>
        <v>6375000</v>
      </c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5">
        <f t="shared" si="4"/>
        <v>255</v>
      </c>
      <c r="T108" s="206">
        <f t="shared" si="5"/>
        <v>6375000</v>
      </c>
      <c r="U108" s="203"/>
      <c r="V108" s="29"/>
    </row>
    <row r="109" spans="1:22" ht="16.5" thickBot="1" thickTop="1">
      <c r="A109" s="207" t="s">
        <v>46</v>
      </c>
      <c r="B109" s="207"/>
      <c r="C109" s="207"/>
      <c r="D109" s="207"/>
      <c r="E109" s="656">
        <f>SUM(F91:F108)</f>
        <v>126828283</v>
      </c>
      <c r="F109" s="656"/>
      <c r="G109" s="208"/>
      <c r="H109" s="209">
        <f>SUM(H91:H108)</f>
        <v>14775000</v>
      </c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10">
        <f>SUM(T91:T108)</f>
        <v>115330253</v>
      </c>
      <c r="U109" s="208"/>
      <c r="V109" s="29"/>
    </row>
    <row r="110" spans="1:22" ht="15.75" thickTop="1">
      <c r="A110" s="29"/>
      <c r="B110" s="29"/>
      <c r="C110" s="29"/>
      <c r="D110" s="29"/>
      <c r="E110" s="42"/>
      <c r="F110" s="42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ht="15.75">
      <c r="A111" s="236">
        <v>1</v>
      </c>
      <c r="B111" s="240" t="s">
        <v>150</v>
      </c>
      <c r="C111" s="227"/>
      <c r="D111" s="244" t="s">
        <v>151</v>
      </c>
      <c r="E111" s="235"/>
      <c r="F111" s="241"/>
      <c r="G111" s="237"/>
      <c r="H111" s="237"/>
      <c r="I111" s="227"/>
      <c r="J111" s="229"/>
      <c r="K111" s="227"/>
      <c r="L111" s="235"/>
      <c r="M111" s="235"/>
      <c r="N111" s="235"/>
      <c r="O111" s="235"/>
      <c r="P111" s="227"/>
      <c r="Q111" s="75"/>
      <c r="R111" s="75"/>
      <c r="S111" s="137"/>
      <c r="T111" s="235" t="s">
        <v>164</v>
      </c>
      <c r="U111" s="75"/>
      <c r="V111" s="29"/>
    </row>
    <row r="112" spans="1:22" ht="15.75">
      <c r="A112" s="236"/>
      <c r="B112" s="240" t="s">
        <v>170</v>
      </c>
      <c r="C112" s="227"/>
      <c r="D112" s="242"/>
      <c r="E112" s="235"/>
      <c r="F112" s="243"/>
      <c r="G112" s="237"/>
      <c r="H112" s="237"/>
      <c r="I112" s="235" t="s">
        <v>133</v>
      </c>
      <c r="J112" s="230"/>
      <c r="K112" s="227"/>
      <c r="L112" s="235"/>
      <c r="M112" s="235"/>
      <c r="N112" s="235"/>
      <c r="O112" s="235"/>
      <c r="P112" s="227"/>
      <c r="Q112" s="75"/>
      <c r="R112" s="75"/>
      <c r="S112" s="137"/>
      <c r="T112" s="235" t="s">
        <v>163</v>
      </c>
      <c r="U112" s="75"/>
      <c r="V112" s="29"/>
    </row>
    <row r="113" spans="1:22" ht="15.75">
      <c r="A113" s="236"/>
      <c r="B113" s="240"/>
      <c r="C113" s="227"/>
      <c r="D113" s="243"/>
      <c r="E113" s="235"/>
      <c r="F113" s="243"/>
      <c r="G113" s="237"/>
      <c r="H113" s="237"/>
      <c r="I113" s="235" t="s">
        <v>153</v>
      </c>
      <c r="J113" s="229"/>
      <c r="K113" s="227"/>
      <c r="L113" s="235"/>
      <c r="M113" s="235"/>
      <c r="N113" s="235"/>
      <c r="O113" s="235"/>
      <c r="P113" s="227"/>
      <c r="Q113" s="75"/>
      <c r="R113" s="75"/>
      <c r="S113" s="137"/>
      <c r="T113" s="235"/>
      <c r="U113" s="75"/>
      <c r="V113" s="29"/>
    </row>
    <row r="114" spans="1:22" ht="15.75">
      <c r="A114" s="227"/>
      <c r="B114" s="227"/>
      <c r="C114" s="227"/>
      <c r="D114" s="227"/>
      <c r="E114" s="235"/>
      <c r="F114" s="243"/>
      <c r="G114" s="237"/>
      <c r="H114" s="237"/>
      <c r="I114" s="235" t="s">
        <v>154</v>
      </c>
      <c r="J114" s="229"/>
      <c r="K114" s="227"/>
      <c r="L114" s="248"/>
      <c r="M114" s="248"/>
      <c r="N114" s="248"/>
      <c r="O114" s="248"/>
      <c r="P114" s="227"/>
      <c r="Q114" s="75"/>
      <c r="R114" s="75"/>
      <c r="S114" s="137"/>
      <c r="T114" s="248"/>
      <c r="U114" s="75"/>
      <c r="V114" s="29"/>
    </row>
    <row r="115" spans="1:22" ht="15.75">
      <c r="A115" s="236">
        <v>2</v>
      </c>
      <c r="B115" s="240" t="s">
        <v>161</v>
      </c>
      <c r="C115" s="227"/>
      <c r="D115" s="242" t="s">
        <v>155</v>
      </c>
      <c r="E115" s="235"/>
      <c r="F115" s="243"/>
      <c r="G115" s="237"/>
      <c r="H115" s="237"/>
      <c r="I115" s="227"/>
      <c r="J115" s="229"/>
      <c r="K115" s="227"/>
      <c r="L115" s="248"/>
      <c r="M115" s="248"/>
      <c r="N115" s="248"/>
      <c r="O115" s="248"/>
      <c r="P115" s="227"/>
      <c r="Q115" s="75"/>
      <c r="R115" s="75"/>
      <c r="S115" s="137"/>
      <c r="T115" s="248"/>
      <c r="U115" s="75"/>
      <c r="V115" s="29"/>
    </row>
    <row r="116" spans="1:22" ht="15.75">
      <c r="A116" s="236"/>
      <c r="B116" s="240" t="s">
        <v>162</v>
      </c>
      <c r="C116" s="227"/>
      <c r="D116" s="243"/>
      <c r="E116" s="235"/>
      <c r="F116" s="241"/>
      <c r="G116" s="237"/>
      <c r="H116" s="237"/>
      <c r="I116" s="227"/>
      <c r="J116" s="228"/>
      <c r="K116" s="227"/>
      <c r="L116" s="228"/>
      <c r="M116" s="228"/>
      <c r="N116" s="228"/>
      <c r="O116" s="228"/>
      <c r="P116" s="227"/>
      <c r="Q116" s="75"/>
      <c r="R116" s="75"/>
      <c r="S116" s="137"/>
      <c r="T116" s="228"/>
      <c r="U116" s="75"/>
      <c r="V116" s="29"/>
    </row>
    <row r="117" spans="1:22" ht="15.75">
      <c r="A117" s="236"/>
      <c r="B117" s="240"/>
      <c r="C117" s="227"/>
      <c r="D117" s="240"/>
      <c r="E117" s="235"/>
      <c r="F117" s="241"/>
      <c r="G117" s="237"/>
      <c r="H117" s="237"/>
      <c r="I117" s="227"/>
      <c r="J117" s="228"/>
      <c r="K117" s="227"/>
      <c r="L117" s="247"/>
      <c r="M117" s="247"/>
      <c r="N117" s="247"/>
      <c r="O117" s="247"/>
      <c r="P117" s="227"/>
      <c r="Q117" s="75"/>
      <c r="R117" s="75"/>
      <c r="S117" s="137"/>
      <c r="T117" s="227"/>
      <c r="U117" s="75"/>
      <c r="V117" s="29"/>
    </row>
    <row r="118" spans="1:22" ht="15.75">
      <c r="A118" s="227"/>
      <c r="B118" s="227"/>
      <c r="C118" s="227"/>
      <c r="D118" s="227"/>
      <c r="E118" s="241"/>
      <c r="F118" s="241"/>
      <c r="G118" s="237"/>
      <c r="H118" s="237"/>
      <c r="I118" s="247" t="s">
        <v>157</v>
      </c>
      <c r="J118" s="228"/>
      <c r="K118" s="227"/>
      <c r="L118" s="235"/>
      <c r="M118" s="235"/>
      <c r="N118" s="235"/>
      <c r="O118" s="235"/>
      <c r="P118" s="227"/>
      <c r="Q118" s="75"/>
      <c r="R118" s="75"/>
      <c r="S118" s="137"/>
      <c r="T118" s="247" t="s">
        <v>148</v>
      </c>
      <c r="U118" s="75"/>
      <c r="V118" s="29"/>
    </row>
    <row r="119" spans="1:22" ht="15.75">
      <c r="A119" s="236">
        <v>3</v>
      </c>
      <c r="B119" s="240" t="s">
        <v>156</v>
      </c>
      <c r="C119" s="227"/>
      <c r="D119" s="244" t="s">
        <v>155</v>
      </c>
      <c r="E119" s="245"/>
      <c r="F119" s="245"/>
      <c r="G119" s="238"/>
      <c r="H119" s="238"/>
      <c r="I119" s="235" t="s">
        <v>159</v>
      </c>
      <c r="J119" s="248"/>
      <c r="K119" s="227"/>
      <c r="L119" s="235"/>
      <c r="M119" s="235"/>
      <c r="N119" s="235"/>
      <c r="O119" s="235"/>
      <c r="P119" s="227"/>
      <c r="Q119" s="75"/>
      <c r="R119" s="75"/>
      <c r="S119" s="137"/>
      <c r="T119" s="235" t="s">
        <v>149</v>
      </c>
      <c r="U119" s="75"/>
      <c r="V119" s="29"/>
    </row>
    <row r="120" spans="1:22" ht="15.75">
      <c r="A120" s="236"/>
      <c r="B120" s="240" t="s">
        <v>158</v>
      </c>
      <c r="C120" s="240"/>
      <c r="D120" s="240"/>
      <c r="E120" s="239"/>
      <c r="F120" s="239"/>
      <c r="G120" s="238"/>
      <c r="H120" s="238"/>
      <c r="I120" s="235" t="s">
        <v>160</v>
      </c>
      <c r="J120" s="248"/>
      <c r="K120" s="227"/>
      <c r="L120" s="248"/>
      <c r="M120" s="248"/>
      <c r="N120" s="248"/>
      <c r="O120" s="248"/>
      <c r="P120" s="248"/>
      <c r="Q120" s="75"/>
      <c r="R120" s="75"/>
      <c r="S120" s="137"/>
      <c r="T120" s="75"/>
      <c r="U120" s="75"/>
      <c r="V120" s="29"/>
    </row>
    <row r="121" spans="1:22" ht="15">
      <c r="A121" s="29"/>
      <c r="B121" s="29"/>
      <c r="C121" s="29"/>
      <c r="D121" s="29"/>
      <c r="E121" s="42"/>
      <c r="F121" s="42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ht="15">
      <c r="A122" s="29"/>
      <c r="B122" s="29"/>
      <c r="C122" s="29"/>
      <c r="D122" s="29"/>
      <c r="E122" s="42"/>
      <c r="F122" s="42" t="s">
        <v>344</v>
      </c>
      <c r="G122" s="632">
        <f>E109+F54+F22</f>
        <v>153482122.37893468</v>
      </c>
      <c r="H122" s="632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ht="15">
      <c r="A123" s="29"/>
      <c r="B123" s="29"/>
      <c r="C123" s="29"/>
      <c r="D123" s="29"/>
      <c r="E123" s="42"/>
      <c r="F123" s="42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ht="15">
      <c r="A124" s="29"/>
      <c r="B124" s="29"/>
      <c r="C124" s="29"/>
      <c r="D124" s="29"/>
      <c r="E124" s="42"/>
      <c r="F124" s="42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ht="15">
      <c r="A125" s="29"/>
      <c r="B125" s="29"/>
      <c r="C125" s="29"/>
      <c r="D125" s="29"/>
      <c r="E125" s="42"/>
      <c r="F125" s="4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ht="15">
      <c r="A126" s="29"/>
      <c r="B126" s="29"/>
      <c r="C126" s="29"/>
      <c r="D126" s="29"/>
      <c r="E126" s="42"/>
      <c r="F126" s="4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36" ht="15">
      <c r="F136" s="601"/>
    </row>
    <row r="137" ht="15">
      <c r="F137" s="600"/>
    </row>
    <row r="138" ht="15">
      <c r="F138" s="600"/>
    </row>
    <row r="139" ht="15">
      <c r="F139" s="594"/>
    </row>
  </sheetData>
  <sheetProtection/>
  <mergeCells count="46">
    <mergeCell ref="J48:L48"/>
    <mergeCell ref="N48:P48"/>
    <mergeCell ref="Q48:R48"/>
    <mergeCell ref="I88:R88"/>
    <mergeCell ref="U88:U90"/>
    <mergeCell ref="J89:L89"/>
    <mergeCell ref="N89:P89"/>
    <mergeCell ref="Q89:R89"/>
    <mergeCell ref="H75:I75"/>
    <mergeCell ref="H78:I78"/>
    <mergeCell ref="E109:F109"/>
    <mergeCell ref="I6:R6"/>
    <mergeCell ref="U6:U8"/>
    <mergeCell ref="J7:L7"/>
    <mergeCell ref="N7:P7"/>
    <mergeCell ref="Q7:R7"/>
    <mergeCell ref="I47:R47"/>
    <mergeCell ref="G88:H88"/>
    <mergeCell ref="G89:H89"/>
    <mergeCell ref="U47:U49"/>
    <mergeCell ref="A47:A49"/>
    <mergeCell ref="B47:B49"/>
    <mergeCell ref="C47:C49"/>
    <mergeCell ref="D47:D49"/>
    <mergeCell ref="E47:F48"/>
    <mergeCell ref="A88:A90"/>
    <mergeCell ref="B88:B90"/>
    <mergeCell ref="E88:F89"/>
    <mergeCell ref="F67:G67"/>
    <mergeCell ref="E6:F6"/>
    <mergeCell ref="G6:H6"/>
    <mergeCell ref="G7:H7"/>
    <mergeCell ref="G47:H47"/>
    <mergeCell ref="G48:H48"/>
    <mergeCell ref="C88:C90"/>
    <mergeCell ref="D88:D90"/>
    <mergeCell ref="G122:H122"/>
    <mergeCell ref="S6:T7"/>
    <mergeCell ref="S47:T48"/>
    <mergeCell ref="S88:T89"/>
    <mergeCell ref="A6:A8"/>
    <mergeCell ref="B6:B8"/>
    <mergeCell ref="C6:C8"/>
    <mergeCell ref="D6:D8"/>
    <mergeCell ref="E7:E8"/>
    <mergeCell ref="F7:F8"/>
  </mergeCells>
  <printOptions/>
  <pageMargins left="0.196850393700787" right="1.02362204724409" top="0.590551181102362" bottom="0.196850393700787" header="0.31496062992126" footer="0.31496062992126"/>
  <pageSetup orientation="landscape" paperSize="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L86"/>
  <sheetViews>
    <sheetView zoomScalePageLayoutView="0" workbookViewId="0" topLeftCell="A1">
      <pane xSplit="7" ySplit="7" topLeftCell="H56" activePane="bottomRight" state="frozen"/>
      <selection pane="topLeft" activeCell="A1" sqref="A1"/>
      <selection pane="topRight" activeCell="H1" sqref="H1"/>
      <selection pane="bottomLeft" activeCell="A8" sqref="A8"/>
      <selection pane="bottomRight" activeCell="Y26" sqref="Y26"/>
    </sheetView>
  </sheetViews>
  <sheetFormatPr defaultColWidth="9.140625" defaultRowHeight="15"/>
  <cols>
    <col min="1" max="1" width="4.57421875" style="227" customWidth="1"/>
    <col min="2" max="2" width="23.57421875" style="227" customWidth="1"/>
    <col min="3" max="3" width="9.00390625" style="227" customWidth="1"/>
    <col min="4" max="4" width="12.7109375" style="227" customWidth="1"/>
    <col min="5" max="5" width="12.00390625" style="227" customWidth="1"/>
    <col min="6" max="6" width="4.8515625" style="316" customWidth="1"/>
    <col min="7" max="7" width="14.28125" style="316" customWidth="1"/>
    <col min="8" max="8" width="4.140625" style="316" customWidth="1"/>
    <col min="9" max="9" width="12.421875" style="316" customWidth="1"/>
    <col min="10" max="15" width="7.7109375" style="316" customWidth="1"/>
    <col min="16" max="18" width="7.7109375" style="227" customWidth="1"/>
    <col min="19" max="19" width="5.421875" style="227" customWidth="1"/>
    <col min="20" max="20" width="14.00390625" style="227" customWidth="1"/>
    <col min="21" max="21" width="8.8515625" style="227" customWidth="1"/>
    <col min="22" max="16384" width="9.140625" style="227" customWidth="1"/>
  </cols>
  <sheetData>
    <row r="1" spans="1:15" ht="18.75">
      <c r="A1" s="1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5" ht="15">
      <c r="A2" s="8" t="s">
        <v>169</v>
      </c>
      <c r="B2" s="316"/>
      <c r="C2" s="316"/>
      <c r="D2" s="316"/>
      <c r="E2" s="316"/>
    </row>
    <row r="3" spans="1:15" ht="15.75" thickBot="1">
      <c r="A3" s="2" t="s">
        <v>270</v>
      </c>
      <c r="C3" s="316"/>
      <c r="D3" s="316"/>
      <c r="E3" s="316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21" ht="22.5" customHeight="1" thickTop="1">
      <c r="A4" s="635" t="s">
        <v>0</v>
      </c>
      <c r="B4" s="635" t="s">
        <v>1</v>
      </c>
      <c r="C4" s="720" t="s">
        <v>2</v>
      </c>
      <c r="D4" s="638" t="s">
        <v>10</v>
      </c>
      <c r="E4" s="638" t="s">
        <v>222</v>
      </c>
      <c r="F4" s="651" t="s">
        <v>21</v>
      </c>
      <c r="G4" s="652"/>
      <c r="H4" s="661" t="s">
        <v>7</v>
      </c>
      <c r="I4" s="661"/>
      <c r="J4" s="657" t="s">
        <v>3</v>
      </c>
      <c r="K4" s="658"/>
      <c r="L4" s="658"/>
      <c r="M4" s="658"/>
      <c r="N4" s="658"/>
      <c r="O4" s="658"/>
      <c r="P4" s="658"/>
      <c r="Q4" s="658"/>
      <c r="R4" s="658"/>
      <c r="S4" s="633" t="s">
        <v>22</v>
      </c>
      <c r="T4" s="633"/>
      <c r="U4" s="638" t="s">
        <v>115</v>
      </c>
    </row>
    <row r="5" spans="1:21" ht="22.5">
      <c r="A5" s="636"/>
      <c r="B5" s="636"/>
      <c r="C5" s="721"/>
      <c r="D5" s="639"/>
      <c r="E5" s="639"/>
      <c r="F5" s="653"/>
      <c r="G5" s="654"/>
      <c r="H5" s="711"/>
      <c r="I5" s="634"/>
      <c r="J5" s="500" t="s">
        <v>254</v>
      </c>
      <c r="K5" s="723" t="s">
        <v>256</v>
      </c>
      <c r="L5" s="723"/>
      <c r="M5" s="500" t="s">
        <v>259</v>
      </c>
      <c r="N5" s="723" t="s">
        <v>261</v>
      </c>
      <c r="O5" s="723"/>
      <c r="P5" s="500" t="s">
        <v>264</v>
      </c>
      <c r="Q5" s="494" t="s">
        <v>266</v>
      </c>
      <c r="R5" s="494" t="s">
        <v>268</v>
      </c>
      <c r="S5" s="634"/>
      <c r="T5" s="634"/>
      <c r="U5" s="639"/>
    </row>
    <row r="6" spans="1:21" ht="104.25" customHeight="1" thickBot="1">
      <c r="A6" s="637"/>
      <c r="B6" s="637"/>
      <c r="C6" s="722"/>
      <c r="D6" s="640"/>
      <c r="E6" s="640"/>
      <c r="F6" s="459" t="s">
        <v>42</v>
      </c>
      <c r="G6" s="459" t="s">
        <v>13</v>
      </c>
      <c r="H6" s="459" t="s">
        <v>42</v>
      </c>
      <c r="I6" s="459" t="s">
        <v>13</v>
      </c>
      <c r="J6" s="481" t="s">
        <v>255</v>
      </c>
      <c r="K6" s="481" t="s">
        <v>257</v>
      </c>
      <c r="L6" s="481" t="s">
        <v>258</v>
      </c>
      <c r="M6" s="481" t="s">
        <v>260</v>
      </c>
      <c r="N6" s="481" t="s">
        <v>262</v>
      </c>
      <c r="O6" s="481" t="s">
        <v>263</v>
      </c>
      <c r="P6" s="482" t="s">
        <v>265</v>
      </c>
      <c r="Q6" s="482" t="s">
        <v>267</v>
      </c>
      <c r="R6" s="483" t="s">
        <v>269</v>
      </c>
      <c r="S6" s="80" t="s">
        <v>42</v>
      </c>
      <c r="T6" s="459" t="s">
        <v>13</v>
      </c>
      <c r="U6" s="640"/>
    </row>
    <row r="7" spans="1:21" ht="15.75" thickTop="1">
      <c r="A7" s="372"/>
      <c r="B7" s="372" t="s">
        <v>225</v>
      </c>
      <c r="C7" s="372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462"/>
      <c r="Q7" s="462"/>
      <c r="R7" s="462"/>
      <c r="S7" s="374"/>
      <c r="T7" s="373"/>
      <c r="U7" s="373"/>
    </row>
    <row r="8" spans="1:21" ht="15">
      <c r="A8" s="468">
        <v>1</v>
      </c>
      <c r="B8" s="469" t="s">
        <v>131</v>
      </c>
      <c r="C8" s="468" t="s">
        <v>44</v>
      </c>
      <c r="D8" s="470">
        <v>5000</v>
      </c>
      <c r="E8" s="470" t="s">
        <v>223</v>
      </c>
      <c r="F8" s="471">
        <v>114</v>
      </c>
      <c r="G8" s="470">
        <f>D8*F8</f>
        <v>570000</v>
      </c>
      <c r="H8" s="472"/>
      <c r="I8" s="470">
        <f>D8*H8</f>
        <v>0</v>
      </c>
      <c r="J8" s="471">
        <v>3</v>
      </c>
      <c r="K8" s="471">
        <v>2</v>
      </c>
      <c r="L8" s="471"/>
      <c r="M8" s="471">
        <v>3</v>
      </c>
      <c r="N8" s="471">
        <v>3</v>
      </c>
      <c r="O8" s="471">
        <v>3</v>
      </c>
      <c r="P8" s="473">
        <v>3</v>
      </c>
      <c r="Q8" s="473">
        <v>3</v>
      </c>
      <c r="R8" s="474">
        <v>3</v>
      </c>
      <c r="S8" s="502">
        <f>F8+H8-J8-K8-L8-M8-N8-O8-P8-Q8-R8</f>
        <v>91</v>
      </c>
      <c r="T8" s="470">
        <f aca="true" t="shared" si="0" ref="T8:T26">S8*D8</f>
        <v>455000</v>
      </c>
      <c r="U8" s="486">
        <v>43350</v>
      </c>
    </row>
    <row r="9" spans="1:21" ht="15">
      <c r="A9" s="468">
        <v>2</v>
      </c>
      <c r="B9" s="469" t="s">
        <v>198</v>
      </c>
      <c r="C9" s="468" t="s">
        <v>197</v>
      </c>
      <c r="D9" s="470">
        <v>14700</v>
      </c>
      <c r="E9" s="470" t="s">
        <v>223</v>
      </c>
      <c r="F9" s="471">
        <v>10</v>
      </c>
      <c r="G9" s="470">
        <f aca="true" t="shared" si="1" ref="G9:G26">D9*F9</f>
        <v>147000</v>
      </c>
      <c r="H9" s="472"/>
      <c r="I9" s="470">
        <f>D9*H9</f>
        <v>0</v>
      </c>
      <c r="J9" s="471"/>
      <c r="K9" s="471"/>
      <c r="L9" s="471"/>
      <c r="M9" s="471"/>
      <c r="N9" s="471"/>
      <c r="O9" s="471"/>
      <c r="P9" s="473"/>
      <c r="Q9" s="473"/>
      <c r="R9" s="474"/>
      <c r="S9" s="502">
        <f aca="true" t="shared" si="2" ref="S9:S26">F9+H9-J9-K9-L9-M9-N9-O9-P9-Q9-R9</f>
        <v>10</v>
      </c>
      <c r="T9" s="470">
        <f t="shared" si="0"/>
        <v>147000</v>
      </c>
      <c r="U9" s="486">
        <v>43472</v>
      </c>
    </row>
    <row r="10" spans="1:21" ht="15">
      <c r="A10" s="468">
        <v>3</v>
      </c>
      <c r="B10" s="469" t="s">
        <v>24</v>
      </c>
      <c r="C10" s="468" t="s">
        <v>44</v>
      </c>
      <c r="D10" s="470">
        <v>6000</v>
      </c>
      <c r="E10" s="470" t="s">
        <v>223</v>
      </c>
      <c r="F10" s="471">
        <v>30</v>
      </c>
      <c r="G10" s="470">
        <f t="shared" si="1"/>
        <v>180000</v>
      </c>
      <c r="H10" s="472"/>
      <c r="I10" s="470">
        <f>D10*H10</f>
        <v>0</v>
      </c>
      <c r="J10" s="471"/>
      <c r="K10" s="471"/>
      <c r="L10" s="471"/>
      <c r="M10" s="471"/>
      <c r="N10" s="471"/>
      <c r="O10" s="471"/>
      <c r="P10" s="473"/>
      <c r="Q10" s="473"/>
      <c r="R10" s="474"/>
      <c r="S10" s="502">
        <f t="shared" si="2"/>
        <v>30</v>
      </c>
      <c r="T10" s="470">
        <f t="shared" si="0"/>
        <v>180000</v>
      </c>
      <c r="U10" s="486">
        <v>43511</v>
      </c>
    </row>
    <row r="11" spans="1:21" ht="15">
      <c r="A11" s="468">
        <v>4</v>
      </c>
      <c r="B11" s="469" t="s">
        <v>199</v>
      </c>
      <c r="C11" s="468" t="s">
        <v>44</v>
      </c>
      <c r="D11" s="470">
        <v>6000</v>
      </c>
      <c r="E11" s="470" t="s">
        <v>223</v>
      </c>
      <c r="F11" s="471">
        <v>66</v>
      </c>
      <c r="G11" s="470">
        <f t="shared" si="1"/>
        <v>396000</v>
      </c>
      <c r="H11" s="472"/>
      <c r="I11" s="470">
        <f>D11*H11</f>
        <v>0</v>
      </c>
      <c r="J11" s="471">
        <v>3</v>
      </c>
      <c r="K11" s="471">
        <v>2</v>
      </c>
      <c r="L11" s="471"/>
      <c r="M11" s="471">
        <v>3</v>
      </c>
      <c r="N11" s="471">
        <v>3</v>
      </c>
      <c r="O11" s="471">
        <v>3</v>
      </c>
      <c r="P11" s="473">
        <v>3</v>
      </c>
      <c r="Q11" s="473">
        <v>3</v>
      </c>
      <c r="R11" s="474">
        <v>3</v>
      </c>
      <c r="S11" s="502">
        <f t="shared" si="2"/>
        <v>43</v>
      </c>
      <c r="T11" s="470">
        <f t="shared" si="0"/>
        <v>258000</v>
      </c>
      <c r="U11" s="486">
        <v>43865</v>
      </c>
    </row>
    <row r="12" spans="1:21" ht="15">
      <c r="A12" s="468">
        <v>5</v>
      </c>
      <c r="B12" s="469" t="s">
        <v>70</v>
      </c>
      <c r="C12" s="468" t="s">
        <v>209</v>
      </c>
      <c r="D12" s="470">
        <v>12000</v>
      </c>
      <c r="E12" s="470" t="s">
        <v>223</v>
      </c>
      <c r="F12" s="471">
        <v>19</v>
      </c>
      <c r="G12" s="470">
        <f t="shared" si="1"/>
        <v>228000</v>
      </c>
      <c r="H12" s="472"/>
      <c r="I12" s="470">
        <f>D12*H12</f>
        <v>0</v>
      </c>
      <c r="J12" s="471">
        <v>2</v>
      </c>
      <c r="K12" s="471">
        <v>1</v>
      </c>
      <c r="L12" s="471"/>
      <c r="M12" s="471">
        <v>1</v>
      </c>
      <c r="N12" s="471">
        <v>1</v>
      </c>
      <c r="O12" s="471">
        <v>1</v>
      </c>
      <c r="P12" s="473">
        <v>1</v>
      </c>
      <c r="Q12" s="473">
        <v>1</v>
      </c>
      <c r="R12" s="474">
        <v>1</v>
      </c>
      <c r="S12" s="502">
        <f t="shared" si="2"/>
        <v>10</v>
      </c>
      <c r="T12" s="470">
        <f t="shared" si="0"/>
        <v>120000</v>
      </c>
      <c r="U12" s="486">
        <v>43205</v>
      </c>
    </row>
    <row r="13" spans="1:21" ht="15">
      <c r="A13" s="468">
        <v>6</v>
      </c>
      <c r="B13" s="234" t="s">
        <v>78</v>
      </c>
      <c r="C13" s="231" t="s">
        <v>72</v>
      </c>
      <c r="D13" s="31">
        <v>18750</v>
      </c>
      <c r="E13" s="31" t="s">
        <v>224</v>
      </c>
      <c r="F13" s="475">
        <v>0</v>
      </c>
      <c r="G13" s="470">
        <f t="shared" si="1"/>
        <v>0</v>
      </c>
      <c r="H13" s="160"/>
      <c r="I13" s="476">
        <f>H13*D13</f>
        <v>0</v>
      </c>
      <c r="J13" s="484"/>
      <c r="K13" s="484"/>
      <c r="L13" s="484"/>
      <c r="M13" s="484"/>
      <c r="N13" s="484"/>
      <c r="O13" s="484"/>
      <c r="P13" s="477"/>
      <c r="Q13" s="477"/>
      <c r="R13" s="477"/>
      <c r="S13" s="502">
        <f t="shared" si="2"/>
        <v>0</v>
      </c>
      <c r="T13" s="470">
        <f t="shared" si="0"/>
        <v>0</v>
      </c>
      <c r="U13" s="487">
        <v>43466</v>
      </c>
    </row>
    <row r="14" spans="1:21" ht="15">
      <c r="A14" s="468">
        <v>7</v>
      </c>
      <c r="B14" s="469" t="s">
        <v>202</v>
      </c>
      <c r="C14" s="468" t="s">
        <v>74</v>
      </c>
      <c r="D14" s="470">
        <v>14800</v>
      </c>
      <c r="E14" s="470" t="s">
        <v>223</v>
      </c>
      <c r="F14" s="471">
        <v>12</v>
      </c>
      <c r="G14" s="470">
        <f t="shared" si="1"/>
        <v>177600</v>
      </c>
      <c r="H14" s="472"/>
      <c r="I14" s="470">
        <f>D14*H14</f>
        <v>0</v>
      </c>
      <c r="J14" s="471">
        <v>2</v>
      </c>
      <c r="K14" s="471">
        <v>1</v>
      </c>
      <c r="L14" s="471"/>
      <c r="M14" s="471">
        <v>1</v>
      </c>
      <c r="N14" s="471">
        <v>1</v>
      </c>
      <c r="O14" s="471">
        <v>1</v>
      </c>
      <c r="P14" s="473">
        <v>1</v>
      </c>
      <c r="Q14" s="473">
        <v>1</v>
      </c>
      <c r="R14" s="474">
        <v>1</v>
      </c>
      <c r="S14" s="502">
        <f t="shared" si="2"/>
        <v>3</v>
      </c>
      <c r="T14" s="470">
        <f t="shared" si="0"/>
        <v>44400</v>
      </c>
      <c r="U14" s="486"/>
    </row>
    <row r="15" spans="1:21" ht="15">
      <c r="A15" s="468">
        <v>8</v>
      </c>
      <c r="B15" s="234" t="s">
        <v>77</v>
      </c>
      <c r="C15" s="231" t="s">
        <v>74</v>
      </c>
      <c r="D15" s="31">
        <v>18800</v>
      </c>
      <c r="E15" s="31" t="s">
        <v>224</v>
      </c>
      <c r="F15" s="475">
        <v>10</v>
      </c>
      <c r="G15" s="470">
        <f t="shared" si="1"/>
        <v>188000</v>
      </c>
      <c r="H15" s="160"/>
      <c r="I15" s="476">
        <f>H15*D15</f>
        <v>0</v>
      </c>
      <c r="J15" s="484"/>
      <c r="K15" s="484"/>
      <c r="L15" s="484"/>
      <c r="M15" s="484"/>
      <c r="N15" s="484"/>
      <c r="O15" s="484"/>
      <c r="P15" s="477"/>
      <c r="Q15" s="477"/>
      <c r="R15" s="477"/>
      <c r="S15" s="502">
        <f t="shared" si="2"/>
        <v>10</v>
      </c>
      <c r="T15" s="470">
        <f t="shared" si="0"/>
        <v>188000</v>
      </c>
      <c r="U15" s="487">
        <v>43182</v>
      </c>
    </row>
    <row r="16" spans="1:21" ht="15">
      <c r="A16" s="468">
        <v>9</v>
      </c>
      <c r="B16" s="469" t="s">
        <v>68</v>
      </c>
      <c r="C16" s="468" t="s">
        <v>210</v>
      </c>
      <c r="D16" s="470">
        <v>745</v>
      </c>
      <c r="E16" s="470" t="s">
        <v>223</v>
      </c>
      <c r="F16" s="471">
        <v>70</v>
      </c>
      <c r="G16" s="470">
        <f t="shared" si="1"/>
        <v>52150</v>
      </c>
      <c r="H16" s="472"/>
      <c r="I16" s="470">
        <f aca="true" t="shared" si="3" ref="I16:I22">D16*H16</f>
        <v>0</v>
      </c>
      <c r="J16" s="471">
        <v>5</v>
      </c>
      <c r="K16" s="471">
        <v>5</v>
      </c>
      <c r="L16" s="471"/>
      <c r="M16" s="471">
        <v>5</v>
      </c>
      <c r="N16" s="471">
        <v>5</v>
      </c>
      <c r="O16" s="471">
        <v>5</v>
      </c>
      <c r="P16" s="473">
        <v>5</v>
      </c>
      <c r="Q16" s="473"/>
      <c r="R16" s="474">
        <v>5</v>
      </c>
      <c r="S16" s="502">
        <f t="shared" si="2"/>
        <v>35</v>
      </c>
      <c r="T16" s="470">
        <f t="shared" si="0"/>
        <v>26075</v>
      </c>
      <c r="U16" s="486">
        <v>43231</v>
      </c>
    </row>
    <row r="17" spans="1:21" ht="15">
      <c r="A17" s="468">
        <v>10</v>
      </c>
      <c r="B17" s="469" t="s">
        <v>69</v>
      </c>
      <c r="C17" s="468" t="s">
        <v>210</v>
      </c>
      <c r="D17" s="470">
        <v>1250</v>
      </c>
      <c r="E17" s="470" t="s">
        <v>223</v>
      </c>
      <c r="F17" s="471">
        <v>92</v>
      </c>
      <c r="G17" s="470">
        <f t="shared" si="1"/>
        <v>115000</v>
      </c>
      <c r="H17" s="472"/>
      <c r="I17" s="470">
        <f t="shared" si="3"/>
        <v>0</v>
      </c>
      <c r="J17" s="471">
        <v>4</v>
      </c>
      <c r="K17" s="471">
        <v>14</v>
      </c>
      <c r="L17" s="471"/>
      <c r="M17" s="471">
        <v>14</v>
      </c>
      <c r="N17" s="471">
        <v>4</v>
      </c>
      <c r="O17" s="471">
        <v>4</v>
      </c>
      <c r="P17" s="473">
        <v>12</v>
      </c>
      <c r="Q17" s="473"/>
      <c r="R17" s="474">
        <v>4</v>
      </c>
      <c r="S17" s="502">
        <f t="shared" si="2"/>
        <v>36</v>
      </c>
      <c r="T17" s="470">
        <f t="shared" si="0"/>
        <v>45000</v>
      </c>
      <c r="U17" s="486">
        <v>43199</v>
      </c>
    </row>
    <row r="18" spans="1:21" ht="15">
      <c r="A18" s="468">
        <v>11</v>
      </c>
      <c r="B18" s="469" t="s">
        <v>213</v>
      </c>
      <c r="C18" s="468" t="s">
        <v>197</v>
      </c>
      <c r="D18" s="470">
        <v>345</v>
      </c>
      <c r="E18" s="470" t="s">
        <v>223</v>
      </c>
      <c r="F18" s="471">
        <v>90</v>
      </c>
      <c r="G18" s="470">
        <f t="shared" si="1"/>
        <v>31050</v>
      </c>
      <c r="H18" s="472"/>
      <c r="I18" s="470">
        <f t="shared" si="3"/>
        <v>0</v>
      </c>
      <c r="J18" s="471">
        <v>20</v>
      </c>
      <c r="K18" s="471">
        <v>10</v>
      </c>
      <c r="L18" s="471"/>
      <c r="M18" s="471">
        <v>10</v>
      </c>
      <c r="N18" s="471">
        <v>10</v>
      </c>
      <c r="O18" s="471">
        <v>10</v>
      </c>
      <c r="P18" s="473">
        <v>10</v>
      </c>
      <c r="Q18" s="473">
        <v>10</v>
      </c>
      <c r="R18" s="474">
        <v>10</v>
      </c>
      <c r="S18" s="502">
        <f t="shared" si="2"/>
        <v>0</v>
      </c>
      <c r="T18" s="470">
        <f t="shared" si="0"/>
        <v>0</v>
      </c>
      <c r="U18" s="486">
        <v>43374</v>
      </c>
    </row>
    <row r="19" spans="1:21" ht="15">
      <c r="A19" s="468">
        <v>12</v>
      </c>
      <c r="B19" s="469" t="s">
        <v>206</v>
      </c>
      <c r="C19" s="468" t="s">
        <v>197</v>
      </c>
      <c r="D19" s="470">
        <v>12900</v>
      </c>
      <c r="E19" s="470" t="s">
        <v>223</v>
      </c>
      <c r="F19" s="471">
        <v>24</v>
      </c>
      <c r="G19" s="470">
        <f t="shared" si="1"/>
        <v>309600</v>
      </c>
      <c r="H19" s="472"/>
      <c r="I19" s="470">
        <f t="shared" si="3"/>
        <v>0</v>
      </c>
      <c r="J19" s="471"/>
      <c r="K19" s="471"/>
      <c r="L19" s="471"/>
      <c r="M19" s="471"/>
      <c r="N19" s="471"/>
      <c r="O19" s="471"/>
      <c r="P19" s="473"/>
      <c r="Q19" s="473"/>
      <c r="R19" s="474"/>
      <c r="S19" s="502">
        <f t="shared" si="2"/>
        <v>24</v>
      </c>
      <c r="T19" s="470">
        <f t="shared" si="0"/>
        <v>309600</v>
      </c>
      <c r="U19" s="486">
        <v>43532</v>
      </c>
    </row>
    <row r="20" spans="1:21" ht="15">
      <c r="A20" s="468">
        <v>13</v>
      </c>
      <c r="B20" s="469" t="s">
        <v>61</v>
      </c>
      <c r="C20" s="468" t="s">
        <v>9</v>
      </c>
      <c r="D20" s="470">
        <v>21000</v>
      </c>
      <c r="E20" s="470" t="s">
        <v>223</v>
      </c>
      <c r="F20" s="471">
        <v>61</v>
      </c>
      <c r="G20" s="470">
        <f t="shared" si="1"/>
        <v>1281000</v>
      </c>
      <c r="H20" s="472"/>
      <c r="I20" s="470">
        <f t="shared" si="3"/>
        <v>0</v>
      </c>
      <c r="J20" s="471">
        <v>2</v>
      </c>
      <c r="K20" s="471">
        <v>1</v>
      </c>
      <c r="L20" s="471">
        <v>4</v>
      </c>
      <c r="M20" s="471">
        <v>1</v>
      </c>
      <c r="N20" s="471">
        <v>1</v>
      </c>
      <c r="O20" s="471">
        <v>1</v>
      </c>
      <c r="P20" s="473">
        <v>1</v>
      </c>
      <c r="Q20" s="473">
        <v>1</v>
      </c>
      <c r="R20" s="474">
        <v>2</v>
      </c>
      <c r="S20" s="502">
        <f t="shared" si="2"/>
        <v>47</v>
      </c>
      <c r="T20" s="470">
        <f t="shared" si="0"/>
        <v>987000</v>
      </c>
      <c r="U20" s="486">
        <v>43600</v>
      </c>
    </row>
    <row r="21" spans="1:21" ht="15">
      <c r="A21" s="468">
        <v>14</v>
      </c>
      <c r="B21" s="469" t="s">
        <v>207</v>
      </c>
      <c r="C21" s="468" t="s">
        <v>217</v>
      </c>
      <c r="D21" s="470">
        <v>1425</v>
      </c>
      <c r="E21" s="470" t="s">
        <v>223</v>
      </c>
      <c r="F21" s="471">
        <v>1480</v>
      </c>
      <c r="G21" s="470">
        <f t="shared" si="1"/>
        <v>2109000</v>
      </c>
      <c r="H21" s="472"/>
      <c r="I21" s="470">
        <f t="shared" si="3"/>
        <v>0</v>
      </c>
      <c r="J21" s="471">
        <v>80</v>
      </c>
      <c r="K21" s="471">
        <v>40</v>
      </c>
      <c r="L21" s="471"/>
      <c r="M21" s="471">
        <v>40</v>
      </c>
      <c r="N21" s="471">
        <v>40</v>
      </c>
      <c r="O21" s="471">
        <v>40</v>
      </c>
      <c r="P21" s="473">
        <v>40</v>
      </c>
      <c r="Q21" s="473">
        <v>40</v>
      </c>
      <c r="R21" s="474">
        <v>40</v>
      </c>
      <c r="S21" s="502">
        <f t="shared" si="2"/>
        <v>1120</v>
      </c>
      <c r="T21" s="470">
        <f t="shared" si="0"/>
        <v>1596000</v>
      </c>
      <c r="U21" s="486">
        <v>43118</v>
      </c>
    </row>
    <row r="22" spans="1:21" ht="15">
      <c r="A22" s="468">
        <v>15</v>
      </c>
      <c r="B22" s="469" t="s">
        <v>76</v>
      </c>
      <c r="C22" s="468" t="s">
        <v>74</v>
      </c>
      <c r="D22" s="470">
        <v>13000</v>
      </c>
      <c r="E22" s="470" t="s">
        <v>223</v>
      </c>
      <c r="F22" s="471">
        <v>40</v>
      </c>
      <c r="G22" s="470">
        <f t="shared" si="1"/>
        <v>520000</v>
      </c>
      <c r="H22" s="472"/>
      <c r="I22" s="470">
        <f t="shared" si="3"/>
        <v>0</v>
      </c>
      <c r="J22" s="471">
        <v>5</v>
      </c>
      <c r="K22" s="471">
        <v>5</v>
      </c>
      <c r="L22" s="471"/>
      <c r="M22" s="471">
        <v>5</v>
      </c>
      <c r="N22" s="471">
        <v>5</v>
      </c>
      <c r="O22" s="471">
        <v>5</v>
      </c>
      <c r="P22" s="473">
        <v>5</v>
      </c>
      <c r="Q22" s="473">
        <v>5</v>
      </c>
      <c r="R22" s="474">
        <v>5</v>
      </c>
      <c r="S22" s="502">
        <f t="shared" si="2"/>
        <v>0</v>
      </c>
      <c r="T22" s="470">
        <f t="shared" si="0"/>
        <v>0</v>
      </c>
      <c r="U22" s="486"/>
    </row>
    <row r="23" spans="1:21" ht="15">
      <c r="A23" s="468">
        <v>16</v>
      </c>
      <c r="B23" s="234" t="s">
        <v>28</v>
      </c>
      <c r="C23" s="468" t="s">
        <v>196</v>
      </c>
      <c r="D23" s="31">
        <v>204380</v>
      </c>
      <c r="E23" s="31" t="s">
        <v>224</v>
      </c>
      <c r="F23" s="475">
        <v>0</v>
      </c>
      <c r="G23" s="470">
        <f t="shared" si="1"/>
        <v>0</v>
      </c>
      <c r="H23" s="160"/>
      <c r="I23" s="476">
        <f>H23*D23</f>
        <v>0</v>
      </c>
      <c r="J23" s="484"/>
      <c r="K23" s="484"/>
      <c r="L23" s="484"/>
      <c r="M23" s="484"/>
      <c r="N23" s="484"/>
      <c r="O23" s="484"/>
      <c r="P23" s="477"/>
      <c r="Q23" s="477"/>
      <c r="R23" s="477"/>
      <c r="S23" s="502">
        <f t="shared" si="2"/>
        <v>0</v>
      </c>
      <c r="T23" s="470">
        <f t="shared" si="0"/>
        <v>0</v>
      </c>
      <c r="U23" s="487"/>
    </row>
    <row r="24" spans="1:21" ht="15">
      <c r="A24" s="468">
        <v>17</v>
      </c>
      <c r="B24" s="234" t="s">
        <v>28</v>
      </c>
      <c r="C24" s="231" t="s">
        <v>196</v>
      </c>
      <c r="D24" s="31">
        <v>204380</v>
      </c>
      <c r="E24" s="31" t="s">
        <v>224</v>
      </c>
      <c r="F24" s="475">
        <v>5</v>
      </c>
      <c r="G24" s="470">
        <f t="shared" si="1"/>
        <v>1021900</v>
      </c>
      <c r="H24" s="160"/>
      <c r="I24" s="476">
        <f>H24*D24</f>
        <v>0</v>
      </c>
      <c r="J24" s="484">
        <v>3</v>
      </c>
      <c r="K24" s="484">
        <v>2</v>
      </c>
      <c r="L24" s="484"/>
      <c r="M24" s="484"/>
      <c r="N24" s="484"/>
      <c r="O24" s="484"/>
      <c r="P24" s="477"/>
      <c r="Q24" s="477"/>
      <c r="R24" s="477"/>
      <c r="S24" s="502">
        <f t="shared" si="2"/>
        <v>0</v>
      </c>
      <c r="T24" s="470">
        <f t="shared" si="0"/>
        <v>0</v>
      </c>
      <c r="U24" s="487">
        <v>43288</v>
      </c>
    </row>
    <row r="25" spans="1:21" ht="15">
      <c r="A25" s="468">
        <v>18</v>
      </c>
      <c r="B25" s="234" t="s">
        <v>27</v>
      </c>
      <c r="C25" s="231" t="s">
        <v>196</v>
      </c>
      <c r="D25" s="31">
        <v>123200</v>
      </c>
      <c r="E25" s="31" t="s">
        <v>224</v>
      </c>
      <c r="F25" s="475">
        <v>21</v>
      </c>
      <c r="G25" s="470">
        <f t="shared" si="1"/>
        <v>2587200</v>
      </c>
      <c r="H25" s="160"/>
      <c r="I25" s="476">
        <f>H25*D25</f>
        <v>0</v>
      </c>
      <c r="J25" s="484">
        <v>3</v>
      </c>
      <c r="K25" s="484">
        <v>2</v>
      </c>
      <c r="L25" s="484"/>
      <c r="M25" s="484">
        <v>1</v>
      </c>
      <c r="N25" s="484">
        <v>2</v>
      </c>
      <c r="O25" s="484">
        <v>2</v>
      </c>
      <c r="P25" s="477">
        <v>2</v>
      </c>
      <c r="Q25" s="477"/>
      <c r="R25" s="477">
        <v>2</v>
      </c>
      <c r="S25" s="502">
        <f t="shared" si="2"/>
        <v>7</v>
      </c>
      <c r="T25" s="470">
        <f t="shared" si="0"/>
        <v>862400</v>
      </c>
      <c r="U25" s="487">
        <v>43288</v>
      </c>
    </row>
    <row r="26" spans="1:21" ht="15">
      <c r="A26" s="468">
        <v>19</v>
      </c>
      <c r="B26" s="234" t="s">
        <v>190</v>
      </c>
      <c r="C26" s="231" t="s">
        <v>196</v>
      </c>
      <c r="D26" s="31">
        <v>122870</v>
      </c>
      <c r="E26" s="31" t="s">
        <v>224</v>
      </c>
      <c r="F26" s="475">
        <v>24</v>
      </c>
      <c r="G26" s="470">
        <f t="shared" si="1"/>
        <v>2948880</v>
      </c>
      <c r="H26" s="160"/>
      <c r="I26" s="476">
        <f>H26*D26</f>
        <v>0</v>
      </c>
      <c r="J26" s="484"/>
      <c r="K26" s="484"/>
      <c r="L26" s="484"/>
      <c r="M26" s="484"/>
      <c r="N26" s="484">
        <v>3</v>
      </c>
      <c r="O26" s="484">
        <v>2</v>
      </c>
      <c r="P26" s="477">
        <v>2</v>
      </c>
      <c r="Q26" s="477"/>
      <c r="R26" s="477">
        <v>3</v>
      </c>
      <c r="S26" s="502">
        <f t="shared" si="2"/>
        <v>14</v>
      </c>
      <c r="T26" s="470">
        <f t="shared" si="0"/>
        <v>1720180</v>
      </c>
      <c r="U26" s="487">
        <v>43288</v>
      </c>
    </row>
    <row r="27" spans="1:21" ht="15.75">
      <c r="A27" s="375"/>
      <c r="B27" s="466" t="s">
        <v>236</v>
      </c>
      <c r="C27" s="231"/>
      <c r="D27" s="282"/>
      <c r="E27" s="282"/>
      <c r="F27" s="465"/>
      <c r="G27" s="492">
        <f>SUM(G8:G26)</f>
        <v>12862380</v>
      </c>
      <c r="H27" s="297"/>
      <c r="I27" s="284"/>
      <c r="J27" s="485"/>
      <c r="K27" s="485"/>
      <c r="L27" s="485"/>
      <c r="M27" s="485"/>
      <c r="N27" s="485"/>
      <c r="O27" s="485"/>
      <c r="P27" s="415"/>
      <c r="Q27" s="415"/>
      <c r="R27" s="415"/>
      <c r="S27" s="502"/>
      <c r="T27" s="492">
        <f>SUM(T8:T26)</f>
        <v>6938655</v>
      </c>
      <c r="U27" s="488"/>
    </row>
    <row r="28" spans="1:21" ht="15">
      <c r="A28" s="375"/>
      <c r="B28" s="463" t="s">
        <v>226</v>
      </c>
      <c r="C28" s="401"/>
      <c r="D28" s="405"/>
      <c r="E28" s="405"/>
      <c r="F28" s="464"/>
      <c r="G28" s="405"/>
      <c r="H28" s="399"/>
      <c r="I28" s="405"/>
      <c r="J28" s="464"/>
      <c r="K28" s="464"/>
      <c r="L28" s="464"/>
      <c r="M28" s="464"/>
      <c r="N28" s="464"/>
      <c r="O28" s="464"/>
      <c r="P28" s="412"/>
      <c r="Q28" s="412"/>
      <c r="R28" s="413"/>
      <c r="S28" s="502"/>
      <c r="T28" s="470"/>
      <c r="U28" s="489"/>
    </row>
    <row r="29" spans="1:21" ht="15">
      <c r="A29" s="468">
        <v>1</v>
      </c>
      <c r="B29" s="469" t="s">
        <v>200</v>
      </c>
      <c r="C29" s="468" t="s">
        <v>197</v>
      </c>
      <c r="D29" s="470">
        <v>85000</v>
      </c>
      <c r="E29" s="470" t="s">
        <v>223</v>
      </c>
      <c r="F29" s="471">
        <v>10</v>
      </c>
      <c r="G29" s="470">
        <f aca="true" t="shared" si="4" ref="G29:G66">D29*F29</f>
        <v>850000</v>
      </c>
      <c r="H29" s="472"/>
      <c r="I29" s="470">
        <f>D29*H29</f>
        <v>0</v>
      </c>
      <c r="J29" s="471"/>
      <c r="K29" s="471"/>
      <c r="L29" s="471"/>
      <c r="M29" s="471"/>
      <c r="N29" s="471"/>
      <c r="O29" s="471"/>
      <c r="P29" s="473"/>
      <c r="Q29" s="473"/>
      <c r="R29" s="474"/>
      <c r="S29" s="502">
        <f>F29+H29-J29-K29-L29-M29-N29-O29-P29-Q29-R29</f>
        <v>10</v>
      </c>
      <c r="T29" s="470">
        <f aca="true" t="shared" si="5" ref="T29:T35">S29*D29</f>
        <v>850000</v>
      </c>
      <c r="U29" s="486"/>
    </row>
    <row r="30" spans="1:21" ht="15">
      <c r="A30" s="468">
        <v>2</v>
      </c>
      <c r="B30" s="469" t="s">
        <v>201</v>
      </c>
      <c r="C30" s="468" t="s">
        <v>197</v>
      </c>
      <c r="D30" s="470">
        <v>85000</v>
      </c>
      <c r="E30" s="470" t="s">
        <v>223</v>
      </c>
      <c r="F30" s="471">
        <v>10</v>
      </c>
      <c r="G30" s="470">
        <f t="shared" si="4"/>
        <v>850000</v>
      </c>
      <c r="H30" s="472"/>
      <c r="I30" s="470">
        <f>D30*H30</f>
        <v>0</v>
      </c>
      <c r="J30" s="471"/>
      <c r="K30" s="471"/>
      <c r="L30" s="471"/>
      <c r="M30" s="471"/>
      <c r="N30" s="471"/>
      <c r="O30" s="471"/>
      <c r="P30" s="473"/>
      <c r="Q30" s="473"/>
      <c r="R30" s="474"/>
      <c r="S30" s="502">
        <f aca="true" t="shared" si="6" ref="S30:S35">F30+H30-J30-K30-L30-M30-N30-O30-P30-Q30-R30</f>
        <v>10</v>
      </c>
      <c r="T30" s="470">
        <f t="shared" si="5"/>
        <v>850000</v>
      </c>
      <c r="U30" s="486"/>
    </row>
    <row r="31" spans="1:21" ht="15">
      <c r="A31" s="468">
        <v>3</v>
      </c>
      <c r="B31" s="469" t="s">
        <v>203</v>
      </c>
      <c r="C31" s="468" t="s">
        <v>197</v>
      </c>
      <c r="D31" s="470">
        <v>59000</v>
      </c>
      <c r="E31" s="470" t="s">
        <v>223</v>
      </c>
      <c r="F31" s="471">
        <v>9</v>
      </c>
      <c r="G31" s="470">
        <f t="shared" si="4"/>
        <v>531000</v>
      </c>
      <c r="H31" s="472"/>
      <c r="I31" s="470">
        <f>D31*H31</f>
        <v>0</v>
      </c>
      <c r="J31" s="471"/>
      <c r="K31" s="471"/>
      <c r="L31" s="471"/>
      <c r="M31" s="471"/>
      <c r="N31" s="471"/>
      <c r="O31" s="471"/>
      <c r="P31" s="473"/>
      <c r="Q31" s="473"/>
      <c r="R31" s="474"/>
      <c r="S31" s="502">
        <f t="shared" si="6"/>
        <v>9</v>
      </c>
      <c r="T31" s="470">
        <f t="shared" si="5"/>
        <v>531000</v>
      </c>
      <c r="U31" s="486"/>
    </row>
    <row r="32" spans="1:21" ht="15">
      <c r="A32" s="468">
        <v>4</v>
      </c>
      <c r="B32" s="469" t="s">
        <v>35</v>
      </c>
      <c r="C32" s="468" t="s">
        <v>197</v>
      </c>
      <c r="D32" s="470">
        <v>45500</v>
      </c>
      <c r="E32" s="470" t="s">
        <v>223</v>
      </c>
      <c r="F32" s="471">
        <v>9</v>
      </c>
      <c r="G32" s="470">
        <f t="shared" si="4"/>
        <v>409500</v>
      </c>
      <c r="H32" s="472"/>
      <c r="I32" s="470">
        <f>D32*H32</f>
        <v>0</v>
      </c>
      <c r="J32" s="471"/>
      <c r="K32" s="471"/>
      <c r="L32" s="471"/>
      <c r="M32" s="471"/>
      <c r="N32" s="471"/>
      <c r="O32" s="471"/>
      <c r="P32" s="473"/>
      <c r="Q32" s="473"/>
      <c r="R32" s="474"/>
      <c r="S32" s="502">
        <f t="shared" si="6"/>
        <v>9</v>
      </c>
      <c r="T32" s="470">
        <f t="shared" si="5"/>
        <v>409500</v>
      </c>
      <c r="U32" s="486"/>
    </row>
    <row r="33" spans="1:21" ht="15">
      <c r="A33" s="468">
        <v>5</v>
      </c>
      <c r="B33" s="469" t="s">
        <v>221</v>
      </c>
      <c r="C33" s="468" t="s">
        <v>197</v>
      </c>
      <c r="D33" s="470">
        <v>130000</v>
      </c>
      <c r="E33" s="470" t="s">
        <v>223</v>
      </c>
      <c r="F33" s="471">
        <v>4</v>
      </c>
      <c r="G33" s="470">
        <f t="shared" si="4"/>
        <v>520000</v>
      </c>
      <c r="H33" s="472"/>
      <c r="I33" s="470">
        <f>D33*H33</f>
        <v>0</v>
      </c>
      <c r="J33" s="471">
        <v>2</v>
      </c>
      <c r="K33" s="471">
        <v>1</v>
      </c>
      <c r="L33" s="471"/>
      <c r="M33" s="471">
        <v>1</v>
      </c>
      <c r="N33" s="471"/>
      <c r="O33" s="471"/>
      <c r="P33" s="473"/>
      <c r="Q33" s="473"/>
      <c r="R33" s="474"/>
      <c r="S33" s="502">
        <f t="shared" si="6"/>
        <v>0</v>
      </c>
      <c r="T33" s="470">
        <f t="shared" si="5"/>
        <v>0</v>
      </c>
      <c r="U33" s="486"/>
    </row>
    <row r="34" spans="1:21" ht="15">
      <c r="A34" s="468">
        <v>6</v>
      </c>
      <c r="B34" s="234" t="s">
        <v>34</v>
      </c>
      <c r="C34" s="231" t="s">
        <v>219</v>
      </c>
      <c r="D34" s="31">
        <v>80850</v>
      </c>
      <c r="E34" s="31" t="s">
        <v>224</v>
      </c>
      <c r="F34" s="475">
        <v>30</v>
      </c>
      <c r="G34" s="470">
        <f t="shared" si="4"/>
        <v>2425500</v>
      </c>
      <c r="H34" s="160"/>
      <c r="I34" s="476">
        <f>H34*D34</f>
        <v>0</v>
      </c>
      <c r="J34" s="484"/>
      <c r="K34" s="484"/>
      <c r="L34" s="484"/>
      <c r="M34" s="484"/>
      <c r="N34" s="484">
        <v>1</v>
      </c>
      <c r="O34" s="484">
        <v>1</v>
      </c>
      <c r="P34" s="477">
        <v>1</v>
      </c>
      <c r="Q34" s="477">
        <v>1</v>
      </c>
      <c r="R34" s="477">
        <v>1</v>
      </c>
      <c r="S34" s="502">
        <f t="shared" si="6"/>
        <v>25</v>
      </c>
      <c r="T34" s="470">
        <f t="shared" si="5"/>
        <v>2021250</v>
      </c>
      <c r="U34" s="487"/>
    </row>
    <row r="35" spans="1:21" ht="15">
      <c r="A35" s="468">
        <v>7</v>
      </c>
      <c r="B35" s="234" t="s">
        <v>191</v>
      </c>
      <c r="C35" s="231" t="s">
        <v>196</v>
      </c>
      <c r="D35" s="31">
        <v>396550</v>
      </c>
      <c r="E35" s="31" t="s">
        <v>224</v>
      </c>
      <c r="F35" s="475">
        <v>29</v>
      </c>
      <c r="G35" s="470">
        <f>D35*F35</f>
        <v>11499950</v>
      </c>
      <c r="H35" s="160"/>
      <c r="I35" s="476">
        <f>H35*D35</f>
        <v>0</v>
      </c>
      <c r="J35" s="484">
        <v>1</v>
      </c>
      <c r="K35" s="484">
        <v>1</v>
      </c>
      <c r="L35" s="484"/>
      <c r="M35" s="484">
        <v>1</v>
      </c>
      <c r="N35" s="484">
        <v>1</v>
      </c>
      <c r="O35" s="484">
        <v>1</v>
      </c>
      <c r="P35" s="477">
        <v>1</v>
      </c>
      <c r="Q35" s="477">
        <v>1</v>
      </c>
      <c r="R35" s="477">
        <v>1</v>
      </c>
      <c r="S35" s="502">
        <f t="shared" si="6"/>
        <v>21</v>
      </c>
      <c r="T35" s="470">
        <f t="shared" si="5"/>
        <v>8327550</v>
      </c>
      <c r="U35" s="487"/>
    </row>
    <row r="36" spans="1:21" ht="15.75">
      <c r="A36" s="375"/>
      <c r="B36" s="466" t="s">
        <v>236</v>
      </c>
      <c r="C36" s="231"/>
      <c r="D36" s="282"/>
      <c r="E36" s="282"/>
      <c r="F36" s="465"/>
      <c r="G36" s="492">
        <f>SUM(G29:G35)</f>
        <v>17085950</v>
      </c>
      <c r="H36" s="297"/>
      <c r="I36" s="284"/>
      <c r="J36" s="485"/>
      <c r="K36" s="485"/>
      <c r="L36" s="485"/>
      <c r="M36" s="485"/>
      <c r="N36" s="485"/>
      <c r="O36" s="485"/>
      <c r="P36" s="415"/>
      <c r="Q36" s="415"/>
      <c r="R36" s="415"/>
      <c r="S36" s="502"/>
      <c r="T36" s="492">
        <f>SUM(T29:T35)</f>
        <v>12989300</v>
      </c>
      <c r="U36" s="488"/>
    </row>
    <row r="37" spans="1:21" ht="15">
      <c r="A37" s="375"/>
      <c r="B37" s="463" t="s">
        <v>227</v>
      </c>
      <c r="C37" s="401"/>
      <c r="D37" s="405"/>
      <c r="E37" s="405"/>
      <c r="F37" s="464"/>
      <c r="G37" s="405"/>
      <c r="H37" s="399"/>
      <c r="I37" s="405"/>
      <c r="J37" s="464"/>
      <c r="K37" s="464"/>
      <c r="L37" s="464"/>
      <c r="M37" s="464"/>
      <c r="N37" s="464"/>
      <c r="O37" s="464"/>
      <c r="P37" s="412"/>
      <c r="Q37" s="412"/>
      <c r="R37" s="413"/>
      <c r="S37" s="502"/>
      <c r="T37" s="470"/>
      <c r="U37" s="489"/>
    </row>
    <row r="38" spans="1:21" ht="15">
      <c r="A38" s="468">
        <v>1</v>
      </c>
      <c r="B38" s="469" t="s">
        <v>204</v>
      </c>
      <c r="C38" s="468" t="s">
        <v>197</v>
      </c>
      <c r="D38" s="470">
        <v>4500</v>
      </c>
      <c r="E38" s="470" t="s">
        <v>223</v>
      </c>
      <c r="F38" s="471">
        <v>20</v>
      </c>
      <c r="G38" s="470">
        <f t="shared" si="4"/>
        <v>90000</v>
      </c>
      <c r="H38" s="472"/>
      <c r="I38" s="470">
        <f>D38*H38</f>
        <v>0</v>
      </c>
      <c r="J38" s="471"/>
      <c r="K38" s="471"/>
      <c r="L38" s="471"/>
      <c r="M38" s="471">
        <v>4</v>
      </c>
      <c r="N38" s="471"/>
      <c r="O38" s="471"/>
      <c r="P38" s="473"/>
      <c r="Q38" s="473"/>
      <c r="R38" s="474"/>
      <c r="S38" s="502">
        <f>F38+H38-J38-K38-L38-M38-N38-O38-P38-Q38-R38</f>
        <v>16</v>
      </c>
      <c r="T38" s="470">
        <f aca="true" t="shared" si="7" ref="T38:T66">S38*D38</f>
        <v>72000</v>
      </c>
      <c r="U38" s="486">
        <v>43892</v>
      </c>
    </row>
    <row r="39" spans="1:21" ht="15">
      <c r="A39" s="468">
        <v>2</v>
      </c>
      <c r="B39" s="469" t="s">
        <v>205</v>
      </c>
      <c r="C39" s="468" t="s">
        <v>197</v>
      </c>
      <c r="D39" s="470">
        <v>16500</v>
      </c>
      <c r="E39" s="470" t="s">
        <v>223</v>
      </c>
      <c r="F39" s="471">
        <v>15</v>
      </c>
      <c r="G39" s="470">
        <f t="shared" si="4"/>
        <v>247500</v>
      </c>
      <c r="H39" s="472"/>
      <c r="I39" s="470">
        <f>D39*H39</f>
        <v>0</v>
      </c>
      <c r="J39" s="471"/>
      <c r="K39" s="471"/>
      <c r="L39" s="471"/>
      <c r="M39" s="471"/>
      <c r="N39" s="471"/>
      <c r="O39" s="471"/>
      <c r="P39" s="473"/>
      <c r="Q39" s="473"/>
      <c r="R39" s="474"/>
      <c r="S39" s="502">
        <f aca="true" t="shared" si="8" ref="S39:S66">F39+H39-J39-K39-L39-M39-N39-O39-P39-Q39-R39</f>
        <v>15</v>
      </c>
      <c r="T39" s="470">
        <f t="shared" si="7"/>
        <v>247500</v>
      </c>
      <c r="U39" s="486"/>
    </row>
    <row r="40" spans="1:21" ht="15">
      <c r="A40" s="468">
        <v>3</v>
      </c>
      <c r="B40" s="469" t="s">
        <v>228</v>
      </c>
      <c r="C40" s="468" t="s">
        <v>196</v>
      </c>
      <c r="D40" s="470">
        <v>60000</v>
      </c>
      <c r="E40" s="470" t="s">
        <v>223</v>
      </c>
      <c r="F40" s="471">
        <v>14</v>
      </c>
      <c r="G40" s="470">
        <f t="shared" si="4"/>
        <v>840000</v>
      </c>
      <c r="H40" s="472"/>
      <c r="I40" s="470">
        <f>D40*H40</f>
        <v>0</v>
      </c>
      <c r="J40" s="471">
        <v>1</v>
      </c>
      <c r="K40" s="471">
        <v>1</v>
      </c>
      <c r="L40" s="471"/>
      <c r="M40" s="471">
        <v>1</v>
      </c>
      <c r="N40" s="471">
        <v>1</v>
      </c>
      <c r="O40" s="471">
        <v>1</v>
      </c>
      <c r="P40" s="473">
        <v>1</v>
      </c>
      <c r="Q40" s="473">
        <v>1</v>
      </c>
      <c r="R40" s="474">
        <v>1</v>
      </c>
      <c r="S40" s="502">
        <f t="shared" si="8"/>
        <v>6</v>
      </c>
      <c r="T40" s="470">
        <f t="shared" si="7"/>
        <v>360000</v>
      </c>
      <c r="U40" s="486">
        <v>43289</v>
      </c>
    </row>
    <row r="41" spans="1:21" ht="15">
      <c r="A41" s="468">
        <v>4</v>
      </c>
      <c r="B41" s="234" t="s">
        <v>218</v>
      </c>
      <c r="C41" s="468" t="s">
        <v>196</v>
      </c>
      <c r="D41" s="31">
        <v>832000</v>
      </c>
      <c r="E41" s="31" t="s">
        <v>224</v>
      </c>
      <c r="F41" s="475">
        <v>42</v>
      </c>
      <c r="G41" s="470">
        <f t="shared" si="4"/>
        <v>34944000</v>
      </c>
      <c r="H41" s="160"/>
      <c r="I41" s="476">
        <f>H41*D41</f>
        <v>0</v>
      </c>
      <c r="J41" s="484">
        <v>1</v>
      </c>
      <c r="K41" s="484"/>
      <c r="L41" s="484"/>
      <c r="M41" s="484"/>
      <c r="N41" s="484"/>
      <c r="O41" s="484"/>
      <c r="P41" s="477">
        <v>1</v>
      </c>
      <c r="Q41" s="477"/>
      <c r="R41" s="477">
        <v>1</v>
      </c>
      <c r="S41" s="502">
        <f t="shared" si="8"/>
        <v>39</v>
      </c>
      <c r="T41" s="470">
        <f t="shared" si="7"/>
        <v>32448000</v>
      </c>
      <c r="U41" s="487"/>
    </row>
    <row r="42" spans="1:90" s="252" customFormat="1" ht="15">
      <c r="A42" s="468">
        <v>5</v>
      </c>
      <c r="B42" s="232" t="s">
        <v>32</v>
      </c>
      <c r="C42" s="468" t="s">
        <v>196</v>
      </c>
      <c r="D42" s="31">
        <v>358985</v>
      </c>
      <c r="E42" s="31" t="s">
        <v>224</v>
      </c>
      <c r="F42" s="475">
        <v>2</v>
      </c>
      <c r="G42" s="470">
        <f t="shared" si="4"/>
        <v>717970</v>
      </c>
      <c r="H42" s="478"/>
      <c r="I42" s="476">
        <f>H42*D42</f>
        <v>0</v>
      </c>
      <c r="J42" s="484">
        <v>1</v>
      </c>
      <c r="K42" s="484">
        <v>1</v>
      </c>
      <c r="L42" s="484"/>
      <c r="M42" s="484"/>
      <c r="N42" s="484"/>
      <c r="O42" s="484"/>
      <c r="P42" s="477"/>
      <c r="Q42" s="477"/>
      <c r="R42" s="477"/>
      <c r="S42" s="502">
        <f t="shared" si="8"/>
        <v>0</v>
      </c>
      <c r="T42" s="470">
        <f t="shared" si="7"/>
        <v>0</v>
      </c>
      <c r="U42" s="487"/>
      <c r="V42" s="503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</row>
    <row r="43" spans="1:21" ht="15">
      <c r="A43" s="468">
        <v>6</v>
      </c>
      <c r="B43" s="232" t="s">
        <v>32</v>
      </c>
      <c r="C43" s="468" t="s">
        <v>196</v>
      </c>
      <c r="D43" s="31">
        <v>341220</v>
      </c>
      <c r="E43" s="31" t="s">
        <v>224</v>
      </c>
      <c r="F43" s="475">
        <v>10</v>
      </c>
      <c r="G43" s="470">
        <f t="shared" si="4"/>
        <v>3412200</v>
      </c>
      <c r="H43" s="478"/>
      <c r="I43" s="476">
        <f aca="true" t="shared" si="9" ref="I43:I66">H43*D43</f>
        <v>0</v>
      </c>
      <c r="J43" s="484"/>
      <c r="K43" s="484"/>
      <c r="L43" s="484"/>
      <c r="M43" s="484">
        <v>1</v>
      </c>
      <c r="N43" s="484">
        <v>1</v>
      </c>
      <c r="O43" s="484">
        <v>1</v>
      </c>
      <c r="P43" s="477">
        <v>1</v>
      </c>
      <c r="Q43" s="477">
        <v>1</v>
      </c>
      <c r="R43" s="477">
        <v>1</v>
      </c>
      <c r="S43" s="502">
        <f t="shared" si="8"/>
        <v>4</v>
      </c>
      <c r="T43" s="470">
        <f t="shared" si="7"/>
        <v>1364880</v>
      </c>
      <c r="U43" s="487"/>
    </row>
    <row r="44" spans="1:21" ht="15">
      <c r="A44" s="468">
        <v>7</v>
      </c>
      <c r="B44" s="234" t="s">
        <v>32</v>
      </c>
      <c r="C44" s="468" t="s">
        <v>196</v>
      </c>
      <c r="D44" s="31">
        <v>341220</v>
      </c>
      <c r="E44" s="31" t="s">
        <v>224</v>
      </c>
      <c r="F44" s="475">
        <v>25</v>
      </c>
      <c r="G44" s="470">
        <f t="shared" si="4"/>
        <v>8530500</v>
      </c>
      <c r="H44" s="160"/>
      <c r="I44" s="476">
        <f>H44*D44</f>
        <v>0</v>
      </c>
      <c r="J44" s="484"/>
      <c r="K44" s="484"/>
      <c r="L44" s="484"/>
      <c r="M44" s="484"/>
      <c r="N44" s="484"/>
      <c r="O44" s="484"/>
      <c r="P44" s="477"/>
      <c r="Q44" s="477"/>
      <c r="R44" s="477"/>
      <c r="S44" s="502">
        <f t="shared" si="8"/>
        <v>25</v>
      </c>
      <c r="T44" s="470">
        <f t="shared" si="7"/>
        <v>8530500</v>
      </c>
      <c r="U44" s="487"/>
    </row>
    <row r="45" spans="1:21" ht="15">
      <c r="A45" s="468">
        <v>8</v>
      </c>
      <c r="B45" s="234" t="s">
        <v>32</v>
      </c>
      <c r="C45" s="468" t="s">
        <v>196</v>
      </c>
      <c r="D45" s="31">
        <v>341220</v>
      </c>
      <c r="E45" s="31" t="s">
        <v>224</v>
      </c>
      <c r="F45" s="475">
        <v>25</v>
      </c>
      <c r="G45" s="470">
        <f t="shared" si="4"/>
        <v>8530500</v>
      </c>
      <c r="H45" s="160"/>
      <c r="I45" s="476">
        <f>H45*D45</f>
        <v>0</v>
      </c>
      <c r="J45" s="484"/>
      <c r="K45" s="484"/>
      <c r="L45" s="484"/>
      <c r="M45" s="484"/>
      <c r="N45" s="484"/>
      <c r="O45" s="484"/>
      <c r="P45" s="477"/>
      <c r="Q45" s="477"/>
      <c r="R45" s="477"/>
      <c r="S45" s="502">
        <f t="shared" si="8"/>
        <v>25</v>
      </c>
      <c r="T45" s="470">
        <f t="shared" si="7"/>
        <v>8530500</v>
      </c>
      <c r="U45" s="487"/>
    </row>
    <row r="46" spans="1:22" ht="15">
      <c r="A46" s="468">
        <v>9</v>
      </c>
      <c r="B46" s="234" t="s">
        <v>36</v>
      </c>
      <c r="C46" s="231" t="s">
        <v>197</v>
      </c>
      <c r="D46" s="31">
        <v>145200</v>
      </c>
      <c r="E46" s="31" t="s">
        <v>224</v>
      </c>
      <c r="F46" s="475">
        <v>4</v>
      </c>
      <c r="G46" s="470">
        <f t="shared" si="4"/>
        <v>580800</v>
      </c>
      <c r="H46" s="160"/>
      <c r="I46" s="476">
        <f t="shared" si="9"/>
        <v>0</v>
      </c>
      <c r="J46" s="484">
        <v>2</v>
      </c>
      <c r="K46" s="484">
        <v>2</v>
      </c>
      <c r="L46" s="484"/>
      <c r="M46" s="484"/>
      <c r="N46" s="484"/>
      <c r="O46" s="484"/>
      <c r="P46" s="477"/>
      <c r="Q46" s="477"/>
      <c r="R46" s="477"/>
      <c r="S46" s="502">
        <f t="shared" si="8"/>
        <v>0</v>
      </c>
      <c r="T46" s="470">
        <f t="shared" si="7"/>
        <v>0</v>
      </c>
      <c r="U46" s="487"/>
      <c r="V46" s="504"/>
    </row>
    <row r="47" spans="1:21" ht="15">
      <c r="A47" s="468">
        <v>10</v>
      </c>
      <c r="B47" s="234" t="s">
        <v>36</v>
      </c>
      <c r="C47" s="231" t="s">
        <v>197</v>
      </c>
      <c r="D47" s="31">
        <v>208000</v>
      </c>
      <c r="E47" s="31" t="s">
        <v>224</v>
      </c>
      <c r="F47" s="475">
        <v>20</v>
      </c>
      <c r="G47" s="470">
        <f t="shared" si="4"/>
        <v>4160000</v>
      </c>
      <c r="H47" s="160"/>
      <c r="I47" s="476">
        <f>H47*D47</f>
        <v>0</v>
      </c>
      <c r="J47" s="484"/>
      <c r="K47" s="484"/>
      <c r="L47" s="484">
        <v>3</v>
      </c>
      <c r="M47" s="484">
        <v>1</v>
      </c>
      <c r="N47" s="484">
        <v>1</v>
      </c>
      <c r="O47" s="484">
        <v>1</v>
      </c>
      <c r="P47" s="477">
        <v>1</v>
      </c>
      <c r="Q47" s="477"/>
      <c r="R47" s="477">
        <v>1</v>
      </c>
      <c r="S47" s="502">
        <f t="shared" si="8"/>
        <v>12</v>
      </c>
      <c r="T47" s="470">
        <f t="shared" si="7"/>
        <v>2496000</v>
      </c>
      <c r="U47" s="487"/>
    </row>
    <row r="48" spans="1:21" ht="15">
      <c r="A48" s="468">
        <v>11</v>
      </c>
      <c r="B48" s="234" t="s">
        <v>36</v>
      </c>
      <c r="C48" s="231" t="s">
        <v>197</v>
      </c>
      <c r="D48" s="31">
        <v>130900</v>
      </c>
      <c r="E48" s="31" t="s">
        <v>224</v>
      </c>
      <c r="F48" s="475">
        <v>20</v>
      </c>
      <c r="G48" s="470">
        <f t="shared" si="4"/>
        <v>2618000</v>
      </c>
      <c r="H48" s="160"/>
      <c r="I48" s="476">
        <f>H48*D48</f>
        <v>0</v>
      </c>
      <c r="J48" s="484"/>
      <c r="K48" s="484"/>
      <c r="L48" s="484"/>
      <c r="M48" s="484"/>
      <c r="N48" s="484"/>
      <c r="O48" s="484"/>
      <c r="P48" s="477"/>
      <c r="Q48" s="477"/>
      <c r="R48" s="477"/>
      <c r="S48" s="502">
        <f t="shared" si="8"/>
        <v>20</v>
      </c>
      <c r="T48" s="470">
        <f t="shared" si="7"/>
        <v>2618000</v>
      </c>
      <c r="U48" s="487"/>
    </row>
    <row r="49" spans="1:21" ht="15">
      <c r="A49" s="468">
        <v>12</v>
      </c>
      <c r="B49" s="234" t="s">
        <v>36</v>
      </c>
      <c r="C49" s="231" t="s">
        <v>219</v>
      </c>
      <c r="D49" s="31">
        <v>130900</v>
      </c>
      <c r="E49" s="31" t="s">
        <v>224</v>
      </c>
      <c r="F49" s="475">
        <v>20</v>
      </c>
      <c r="G49" s="470">
        <f t="shared" si="4"/>
        <v>2618000</v>
      </c>
      <c r="H49" s="160"/>
      <c r="I49" s="476">
        <f>H49*D49</f>
        <v>0</v>
      </c>
      <c r="J49" s="484"/>
      <c r="K49" s="484"/>
      <c r="L49" s="484"/>
      <c r="M49" s="484"/>
      <c r="N49" s="484"/>
      <c r="O49" s="484"/>
      <c r="P49" s="477"/>
      <c r="Q49" s="477"/>
      <c r="R49" s="477"/>
      <c r="S49" s="502">
        <f t="shared" si="8"/>
        <v>20</v>
      </c>
      <c r="T49" s="470">
        <f t="shared" si="7"/>
        <v>2618000</v>
      </c>
      <c r="U49" s="487"/>
    </row>
    <row r="50" spans="1:21" ht="15">
      <c r="A50" s="468">
        <v>13</v>
      </c>
      <c r="B50" s="234" t="s">
        <v>36</v>
      </c>
      <c r="C50" s="231" t="s">
        <v>197</v>
      </c>
      <c r="D50" s="31">
        <v>130900</v>
      </c>
      <c r="E50" s="31" t="s">
        <v>224</v>
      </c>
      <c r="F50" s="475">
        <v>40</v>
      </c>
      <c r="G50" s="470">
        <f t="shared" si="4"/>
        <v>5236000</v>
      </c>
      <c r="H50" s="160"/>
      <c r="I50" s="476">
        <f>H50*D50</f>
        <v>0</v>
      </c>
      <c r="J50" s="484"/>
      <c r="K50" s="484"/>
      <c r="L50" s="484"/>
      <c r="M50" s="484"/>
      <c r="N50" s="484"/>
      <c r="O50" s="484"/>
      <c r="P50" s="477"/>
      <c r="Q50" s="477"/>
      <c r="R50" s="477"/>
      <c r="S50" s="502">
        <f t="shared" si="8"/>
        <v>40</v>
      </c>
      <c r="T50" s="470">
        <f t="shared" si="7"/>
        <v>5236000</v>
      </c>
      <c r="U50" s="487"/>
    </row>
    <row r="51" spans="1:22" ht="15">
      <c r="A51" s="468">
        <v>14</v>
      </c>
      <c r="B51" s="234" t="s">
        <v>229</v>
      </c>
      <c r="C51" s="231" t="s">
        <v>197</v>
      </c>
      <c r="D51" s="31">
        <v>141900</v>
      </c>
      <c r="E51" s="31" t="s">
        <v>224</v>
      </c>
      <c r="F51" s="475">
        <v>42</v>
      </c>
      <c r="G51" s="470">
        <f t="shared" si="4"/>
        <v>5959800</v>
      </c>
      <c r="H51" s="160"/>
      <c r="I51" s="476">
        <f t="shared" si="9"/>
        <v>0</v>
      </c>
      <c r="J51" s="484"/>
      <c r="K51" s="484"/>
      <c r="L51" s="484"/>
      <c r="M51" s="484"/>
      <c r="N51" s="484"/>
      <c r="O51" s="484"/>
      <c r="P51" s="477"/>
      <c r="Q51" s="477"/>
      <c r="R51" s="477"/>
      <c r="S51" s="502">
        <f t="shared" si="8"/>
        <v>42</v>
      </c>
      <c r="T51" s="470">
        <f t="shared" si="7"/>
        <v>5959800</v>
      </c>
      <c r="U51" s="487"/>
      <c r="V51" s="504"/>
    </row>
    <row r="52" spans="1:21" ht="15">
      <c r="A52" s="468">
        <v>15</v>
      </c>
      <c r="B52" s="234" t="s">
        <v>230</v>
      </c>
      <c r="C52" s="231" t="s">
        <v>197</v>
      </c>
      <c r="D52" s="31">
        <v>132000</v>
      </c>
      <c r="E52" s="31" t="s">
        <v>224</v>
      </c>
      <c r="F52" s="475">
        <v>60</v>
      </c>
      <c r="G52" s="470">
        <f t="shared" si="4"/>
        <v>7920000</v>
      </c>
      <c r="H52" s="160"/>
      <c r="I52" s="476">
        <f t="shared" si="9"/>
        <v>0</v>
      </c>
      <c r="J52" s="484"/>
      <c r="K52" s="484"/>
      <c r="L52" s="484"/>
      <c r="M52" s="484"/>
      <c r="N52" s="484"/>
      <c r="O52" s="484"/>
      <c r="P52" s="477"/>
      <c r="Q52" s="477"/>
      <c r="R52" s="477"/>
      <c r="S52" s="502">
        <f t="shared" si="8"/>
        <v>60</v>
      </c>
      <c r="T52" s="470">
        <f t="shared" si="7"/>
        <v>7920000</v>
      </c>
      <c r="U52" s="487"/>
    </row>
    <row r="53" spans="1:21" ht="15">
      <c r="A53" s="468">
        <v>16</v>
      </c>
      <c r="B53" s="234" t="s">
        <v>230</v>
      </c>
      <c r="C53" s="231" t="s">
        <v>219</v>
      </c>
      <c r="D53" s="31">
        <v>132000</v>
      </c>
      <c r="E53" s="31" t="s">
        <v>224</v>
      </c>
      <c r="F53" s="475">
        <v>0</v>
      </c>
      <c r="G53" s="470">
        <f t="shared" si="4"/>
        <v>0</v>
      </c>
      <c r="H53" s="160"/>
      <c r="I53" s="476">
        <f>H53*D53</f>
        <v>0</v>
      </c>
      <c r="J53" s="484"/>
      <c r="K53" s="484"/>
      <c r="L53" s="484"/>
      <c r="M53" s="484"/>
      <c r="N53" s="484"/>
      <c r="O53" s="484"/>
      <c r="P53" s="477"/>
      <c r="Q53" s="477"/>
      <c r="R53" s="477"/>
      <c r="S53" s="502">
        <f t="shared" si="8"/>
        <v>0</v>
      </c>
      <c r="T53" s="470">
        <f t="shared" si="7"/>
        <v>0</v>
      </c>
      <c r="U53" s="487"/>
    </row>
    <row r="54" spans="1:21" ht="15">
      <c r="A54" s="468">
        <v>17</v>
      </c>
      <c r="B54" s="234" t="s">
        <v>230</v>
      </c>
      <c r="C54" s="231" t="s">
        <v>219</v>
      </c>
      <c r="D54" s="31">
        <v>132000</v>
      </c>
      <c r="E54" s="31" t="s">
        <v>224</v>
      </c>
      <c r="F54" s="475">
        <v>8</v>
      </c>
      <c r="G54" s="470">
        <f t="shared" si="4"/>
        <v>1056000</v>
      </c>
      <c r="H54" s="160"/>
      <c r="I54" s="476">
        <f>H54*D54</f>
        <v>0</v>
      </c>
      <c r="J54" s="484">
        <v>1</v>
      </c>
      <c r="K54" s="484">
        <v>1</v>
      </c>
      <c r="L54" s="484"/>
      <c r="M54" s="484">
        <v>1</v>
      </c>
      <c r="N54" s="484">
        <v>1</v>
      </c>
      <c r="O54" s="484">
        <v>1</v>
      </c>
      <c r="P54" s="477">
        <v>1</v>
      </c>
      <c r="Q54" s="477">
        <v>1</v>
      </c>
      <c r="R54" s="477">
        <v>1</v>
      </c>
      <c r="S54" s="502">
        <f t="shared" si="8"/>
        <v>0</v>
      </c>
      <c r="T54" s="470">
        <f t="shared" si="7"/>
        <v>0</v>
      </c>
      <c r="U54" s="487"/>
    </row>
    <row r="55" spans="1:21" ht="15">
      <c r="A55" s="468">
        <v>18</v>
      </c>
      <c r="B55" s="234" t="s">
        <v>41</v>
      </c>
      <c r="C55" s="231" t="s">
        <v>219</v>
      </c>
      <c r="D55" s="31">
        <v>49500</v>
      </c>
      <c r="E55" s="31" t="s">
        <v>224</v>
      </c>
      <c r="F55" s="475">
        <v>7</v>
      </c>
      <c r="G55" s="470">
        <f t="shared" si="4"/>
        <v>346500</v>
      </c>
      <c r="H55" s="160"/>
      <c r="I55" s="476">
        <f>H55*D55</f>
        <v>0</v>
      </c>
      <c r="J55" s="484"/>
      <c r="K55" s="484"/>
      <c r="L55" s="484"/>
      <c r="M55" s="484"/>
      <c r="N55" s="484"/>
      <c r="O55" s="484"/>
      <c r="P55" s="477"/>
      <c r="Q55" s="477"/>
      <c r="R55" s="477"/>
      <c r="S55" s="502">
        <f t="shared" si="8"/>
        <v>7</v>
      </c>
      <c r="T55" s="470">
        <f t="shared" si="7"/>
        <v>346500</v>
      </c>
      <c r="U55" s="487"/>
    </row>
    <row r="56" spans="1:21" ht="15">
      <c r="A56" s="468">
        <v>19</v>
      </c>
      <c r="B56" s="234" t="s">
        <v>6</v>
      </c>
      <c r="C56" s="231" t="s">
        <v>197</v>
      </c>
      <c r="D56" s="31">
        <v>2007.5</v>
      </c>
      <c r="E56" s="31" t="s">
        <v>224</v>
      </c>
      <c r="F56" s="475">
        <v>6900</v>
      </c>
      <c r="G56" s="470">
        <f t="shared" si="4"/>
        <v>13851750</v>
      </c>
      <c r="H56" s="160"/>
      <c r="I56" s="476">
        <f t="shared" si="9"/>
        <v>0</v>
      </c>
      <c r="J56" s="484"/>
      <c r="K56" s="484"/>
      <c r="L56" s="484"/>
      <c r="M56" s="484"/>
      <c r="N56" s="484"/>
      <c r="O56" s="484"/>
      <c r="P56" s="477"/>
      <c r="Q56" s="477"/>
      <c r="R56" s="477"/>
      <c r="S56" s="502">
        <f t="shared" si="8"/>
        <v>6900</v>
      </c>
      <c r="T56" s="470">
        <f t="shared" si="7"/>
        <v>13851750</v>
      </c>
      <c r="U56" s="487"/>
    </row>
    <row r="57" spans="1:21" ht="15">
      <c r="A57" s="468">
        <v>20</v>
      </c>
      <c r="B57" s="234" t="s">
        <v>39</v>
      </c>
      <c r="C57" s="231" t="s">
        <v>196</v>
      </c>
      <c r="D57" s="31">
        <v>441200</v>
      </c>
      <c r="E57" s="31" t="s">
        <v>224</v>
      </c>
      <c r="F57" s="475">
        <v>13</v>
      </c>
      <c r="G57" s="470">
        <f t="shared" si="4"/>
        <v>5735600</v>
      </c>
      <c r="H57" s="160"/>
      <c r="I57" s="476">
        <f t="shared" si="9"/>
        <v>0</v>
      </c>
      <c r="J57" s="484">
        <v>1</v>
      </c>
      <c r="K57" s="484">
        <v>1</v>
      </c>
      <c r="L57" s="484"/>
      <c r="M57" s="484">
        <v>1</v>
      </c>
      <c r="N57" s="484"/>
      <c r="O57" s="484"/>
      <c r="P57" s="477"/>
      <c r="Q57" s="477"/>
      <c r="R57" s="477"/>
      <c r="S57" s="502">
        <f t="shared" si="8"/>
        <v>10</v>
      </c>
      <c r="T57" s="470">
        <f t="shared" si="7"/>
        <v>4412000</v>
      </c>
      <c r="U57" s="487"/>
    </row>
    <row r="58" spans="1:21" ht="15">
      <c r="A58" s="468">
        <v>21</v>
      </c>
      <c r="B58" s="234" t="s">
        <v>192</v>
      </c>
      <c r="C58" s="231" t="s">
        <v>196</v>
      </c>
      <c r="D58" s="31">
        <v>417368</v>
      </c>
      <c r="E58" s="31" t="s">
        <v>224</v>
      </c>
      <c r="F58" s="475">
        <v>6</v>
      </c>
      <c r="G58" s="470">
        <f t="shared" si="4"/>
        <v>2504208</v>
      </c>
      <c r="H58" s="160"/>
      <c r="I58" s="476">
        <f t="shared" si="9"/>
        <v>0</v>
      </c>
      <c r="J58" s="484">
        <v>1</v>
      </c>
      <c r="K58" s="484"/>
      <c r="L58" s="484"/>
      <c r="M58" s="484"/>
      <c r="N58" s="484">
        <v>1</v>
      </c>
      <c r="O58" s="484">
        <v>1</v>
      </c>
      <c r="P58" s="477"/>
      <c r="Q58" s="477"/>
      <c r="R58" s="477">
        <v>1</v>
      </c>
      <c r="S58" s="502">
        <f t="shared" si="8"/>
        <v>2</v>
      </c>
      <c r="T58" s="470">
        <f t="shared" si="7"/>
        <v>834736</v>
      </c>
      <c r="U58" s="487"/>
    </row>
    <row r="59" spans="1:21" ht="15">
      <c r="A59" s="468">
        <v>22</v>
      </c>
      <c r="B59" s="234" t="s">
        <v>193</v>
      </c>
      <c r="C59" s="231" t="s">
        <v>196</v>
      </c>
      <c r="D59" s="31">
        <v>430155</v>
      </c>
      <c r="E59" s="31" t="s">
        <v>224</v>
      </c>
      <c r="F59" s="475">
        <v>79</v>
      </c>
      <c r="G59" s="470">
        <f t="shared" si="4"/>
        <v>33982245</v>
      </c>
      <c r="H59" s="160"/>
      <c r="I59" s="476">
        <f t="shared" si="9"/>
        <v>0</v>
      </c>
      <c r="J59" s="484"/>
      <c r="K59" s="484"/>
      <c r="L59" s="484"/>
      <c r="M59" s="484"/>
      <c r="N59" s="484"/>
      <c r="O59" s="484"/>
      <c r="P59" s="477"/>
      <c r="Q59" s="477"/>
      <c r="R59" s="477"/>
      <c r="S59" s="502">
        <f t="shared" si="8"/>
        <v>79</v>
      </c>
      <c r="T59" s="470">
        <f t="shared" si="7"/>
        <v>33982245</v>
      </c>
      <c r="U59" s="487"/>
    </row>
    <row r="60" spans="1:21" ht="15">
      <c r="A60" s="468">
        <v>23</v>
      </c>
      <c r="B60" s="234" t="s">
        <v>194</v>
      </c>
      <c r="C60" s="231" t="s">
        <v>196</v>
      </c>
      <c r="D60" s="31">
        <v>285274</v>
      </c>
      <c r="E60" s="31" t="s">
        <v>224</v>
      </c>
      <c r="F60" s="475">
        <v>52</v>
      </c>
      <c r="G60" s="470">
        <f t="shared" si="4"/>
        <v>14834248</v>
      </c>
      <c r="H60" s="160"/>
      <c r="I60" s="476">
        <f t="shared" si="9"/>
        <v>0</v>
      </c>
      <c r="J60" s="484">
        <v>1</v>
      </c>
      <c r="K60" s="484">
        <v>1</v>
      </c>
      <c r="L60" s="484"/>
      <c r="M60" s="484"/>
      <c r="N60" s="484"/>
      <c r="O60" s="484"/>
      <c r="P60" s="477"/>
      <c r="Q60" s="477"/>
      <c r="R60" s="477">
        <v>1</v>
      </c>
      <c r="S60" s="502">
        <f t="shared" si="8"/>
        <v>49</v>
      </c>
      <c r="T60" s="470">
        <f t="shared" si="7"/>
        <v>13978426</v>
      </c>
      <c r="U60" s="487"/>
    </row>
    <row r="61" spans="1:21" ht="15">
      <c r="A61" s="468">
        <v>24</v>
      </c>
      <c r="B61" s="234" t="s">
        <v>195</v>
      </c>
      <c r="C61" s="231" t="s">
        <v>196</v>
      </c>
      <c r="D61" s="31">
        <v>361035</v>
      </c>
      <c r="E61" s="31" t="s">
        <v>224</v>
      </c>
      <c r="F61" s="475">
        <v>39</v>
      </c>
      <c r="G61" s="470">
        <f t="shared" si="4"/>
        <v>14080365</v>
      </c>
      <c r="H61" s="160"/>
      <c r="I61" s="476">
        <f t="shared" si="9"/>
        <v>0</v>
      </c>
      <c r="J61" s="484"/>
      <c r="K61" s="484"/>
      <c r="L61" s="484"/>
      <c r="M61" s="484"/>
      <c r="N61" s="484"/>
      <c r="O61" s="484"/>
      <c r="P61" s="477"/>
      <c r="Q61" s="477"/>
      <c r="R61" s="477">
        <v>1</v>
      </c>
      <c r="S61" s="502">
        <f t="shared" si="8"/>
        <v>38</v>
      </c>
      <c r="T61" s="470">
        <f t="shared" si="7"/>
        <v>13719330</v>
      </c>
      <c r="U61" s="487">
        <v>43369</v>
      </c>
    </row>
    <row r="62" spans="1:21" ht="15">
      <c r="A62" s="468">
        <v>25</v>
      </c>
      <c r="B62" s="234" t="s">
        <v>231</v>
      </c>
      <c r="C62" s="231" t="s">
        <v>219</v>
      </c>
      <c r="D62" s="31">
        <v>41000</v>
      </c>
      <c r="E62" s="31" t="s">
        <v>223</v>
      </c>
      <c r="F62" s="479">
        <v>30</v>
      </c>
      <c r="G62" s="470">
        <f t="shared" si="4"/>
        <v>1230000</v>
      </c>
      <c r="H62" s="160"/>
      <c r="I62" s="476">
        <f t="shared" si="9"/>
        <v>0</v>
      </c>
      <c r="J62" s="484"/>
      <c r="K62" s="484"/>
      <c r="L62" s="484"/>
      <c r="M62" s="484"/>
      <c r="N62" s="484"/>
      <c r="O62" s="484"/>
      <c r="P62" s="477">
        <v>15</v>
      </c>
      <c r="Q62" s="477"/>
      <c r="R62" s="477">
        <v>15</v>
      </c>
      <c r="S62" s="502">
        <f t="shared" si="8"/>
        <v>0</v>
      </c>
      <c r="T62" s="470">
        <f t="shared" si="7"/>
        <v>0</v>
      </c>
      <c r="U62" s="487"/>
    </row>
    <row r="63" spans="1:21" ht="15">
      <c r="A63" s="468">
        <v>26</v>
      </c>
      <c r="B63" s="234" t="s">
        <v>232</v>
      </c>
      <c r="C63" s="231" t="s">
        <v>219</v>
      </c>
      <c r="D63" s="31">
        <v>45000</v>
      </c>
      <c r="E63" s="31" t="s">
        <v>223</v>
      </c>
      <c r="F63" s="479">
        <v>30</v>
      </c>
      <c r="G63" s="470">
        <f t="shared" si="4"/>
        <v>1350000</v>
      </c>
      <c r="H63" s="160"/>
      <c r="I63" s="476">
        <f t="shared" si="9"/>
        <v>0</v>
      </c>
      <c r="J63" s="484"/>
      <c r="K63" s="484"/>
      <c r="L63" s="484"/>
      <c r="M63" s="484"/>
      <c r="N63" s="484"/>
      <c r="O63" s="484"/>
      <c r="P63" s="477">
        <v>20</v>
      </c>
      <c r="Q63" s="477"/>
      <c r="R63" s="477">
        <v>10</v>
      </c>
      <c r="S63" s="502">
        <f t="shared" si="8"/>
        <v>0</v>
      </c>
      <c r="T63" s="470">
        <f t="shared" si="7"/>
        <v>0</v>
      </c>
      <c r="U63" s="487"/>
    </row>
    <row r="64" spans="1:21" ht="15">
      <c r="A64" s="468">
        <v>27</v>
      </c>
      <c r="B64" s="234" t="s">
        <v>233</v>
      </c>
      <c r="C64" s="231" t="s">
        <v>74</v>
      </c>
      <c r="D64" s="31">
        <v>20900</v>
      </c>
      <c r="E64" s="31" t="s">
        <v>223</v>
      </c>
      <c r="F64" s="479">
        <v>1</v>
      </c>
      <c r="G64" s="470">
        <f t="shared" si="4"/>
        <v>20900</v>
      </c>
      <c r="H64" s="160"/>
      <c r="I64" s="476">
        <f t="shared" si="9"/>
        <v>0</v>
      </c>
      <c r="J64" s="484"/>
      <c r="K64" s="484"/>
      <c r="L64" s="484"/>
      <c r="M64" s="484"/>
      <c r="N64" s="484"/>
      <c r="O64" s="484"/>
      <c r="P64" s="477">
        <v>1</v>
      </c>
      <c r="Q64" s="477"/>
      <c r="R64" s="477"/>
      <c r="S64" s="502">
        <f t="shared" si="8"/>
        <v>0</v>
      </c>
      <c r="T64" s="470">
        <f t="shared" si="7"/>
        <v>0</v>
      </c>
      <c r="U64" s="487"/>
    </row>
    <row r="65" spans="1:21" ht="15">
      <c r="A65" s="468">
        <v>28</v>
      </c>
      <c r="B65" s="234" t="s">
        <v>234</v>
      </c>
      <c r="C65" s="231" t="s">
        <v>74</v>
      </c>
      <c r="D65" s="31">
        <v>13000</v>
      </c>
      <c r="E65" s="31" t="s">
        <v>223</v>
      </c>
      <c r="F65" s="479">
        <v>1</v>
      </c>
      <c r="G65" s="470">
        <f t="shared" si="4"/>
        <v>13000</v>
      </c>
      <c r="H65" s="160"/>
      <c r="I65" s="476">
        <f t="shared" si="9"/>
        <v>0</v>
      </c>
      <c r="J65" s="484"/>
      <c r="K65" s="484"/>
      <c r="L65" s="484"/>
      <c r="M65" s="484"/>
      <c r="N65" s="484"/>
      <c r="O65" s="484"/>
      <c r="P65" s="477">
        <v>1</v>
      </c>
      <c r="Q65" s="477"/>
      <c r="R65" s="477"/>
      <c r="S65" s="502">
        <f t="shared" si="8"/>
        <v>0</v>
      </c>
      <c r="T65" s="470">
        <f t="shared" si="7"/>
        <v>0</v>
      </c>
      <c r="U65" s="487"/>
    </row>
    <row r="66" spans="1:21" ht="15">
      <c r="A66" s="468">
        <v>29</v>
      </c>
      <c r="B66" s="234" t="s">
        <v>235</v>
      </c>
      <c r="C66" s="231" t="s">
        <v>74</v>
      </c>
      <c r="D66" s="31">
        <v>12250</v>
      </c>
      <c r="E66" s="31" t="s">
        <v>223</v>
      </c>
      <c r="F66" s="479">
        <v>1</v>
      </c>
      <c r="G66" s="470">
        <f t="shared" si="4"/>
        <v>12250</v>
      </c>
      <c r="H66" s="160"/>
      <c r="I66" s="476">
        <f t="shared" si="9"/>
        <v>0</v>
      </c>
      <c r="J66" s="484"/>
      <c r="K66" s="484"/>
      <c r="L66" s="484"/>
      <c r="M66" s="484"/>
      <c r="N66" s="484"/>
      <c r="O66" s="484"/>
      <c r="P66" s="477">
        <v>1</v>
      </c>
      <c r="Q66" s="477"/>
      <c r="R66" s="477"/>
      <c r="S66" s="502">
        <f t="shared" si="8"/>
        <v>0</v>
      </c>
      <c r="T66" s="470">
        <f t="shared" si="7"/>
        <v>0</v>
      </c>
      <c r="U66" s="487"/>
    </row>
    <row r="67" spans="1:21" ht="16.5" thickBot="1">
      <c r="A67" s="57"/>
      <c r="B67" s="467" t="s">
        <v>236</v>
      </c>
      <c r="C67" s="57"/>
      <c r="D67" s="391"/>
      <c r="E67" s="391"/>
      <c r="F67" s="392"/>
      <c r="G67" s="490">
        <f>SUM(G38:G66)</f>
        <v>175422336</v>
      </c>
      <c r="H67" s="394"/>
      <c r="I67" s="395"/>
      <c r="J67" s="395"/>
      <c r="K67" s="395"/>
      <c r="L67" s="395"/>
      <c r="M67" s="395"/>
      <c r="N67" s="395"/>
      <c r="O67" s="395"/>
      <c r="P67" s="416"/>
      <c r="Q67" s="416"/>
      <c r="R67" s="416"/>
      <c r="S67" s="417"/>
      <c r="T67" s="491">
        <f>SUM(T38:T66)</f>
        <v>159526167</v>
      </c>
      <c r="U67" s="428"/>
    </row>
    <row r="68" spans="1:21" ht="17.25" thickBot="1" thickTop="1">
      <c r="A68" s="313" t="s">
        <v>46</v>
      </c>
      <c r="B68" s="314"/>
      <c r="C68" s="314"/>
      <c r="D68" s="10"/>
      <c r="E68" s="10"/>
      <c r="F68" s="700">
        <f>G27+G36+G67</f>
        <v>205370666</v>
      </c>
      <c r="G68" s="701"/>
      <c r="H68" s="460"/>
      <c r="I68" s="460">
        <f>SUM(I42:I67)</f>
        <v>0</v>
      </c>
      <c r="J68" s="460"/>
      <c r="K68" s="460"/>
      <c r="L68" s="460"/>
      <c r="M68" s="460"/>
      <c r="N68" s="460"/>
      <c r="O68" s="460"/>
      <c r="P68" s="117"/>
      <c r="Q68" s="117"/>
      <c r="R68" s="350"/>
      <c r="S68" s="717">
        <f>T27+T36+T67</f>
        <v>179454122</v>
      </c>
      <c r="T68" s="718"/>
      <c r="U68" s="24"/>
    </row>
    <row r="69" spans="1:21" ht="15.75" thickTop="1">
      <c r="A69" s="72"/>
      <c r="B69" s="72"/>
      <c r="C69" s="72"/>
      <c r="D69" s="72"/>
      <c r="E69" s="7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75"/>
      <c r="Q69" s="75"/>
      <c r="R69" s="75"/>
      <c r="S69" s="75"/>
      <c r="T69" s="223"/>
      <c r="U69" s="75"/>
    </row>
    <row r="70" spans="1:21" ht="15.75">
      <c r="A70" s="236">
        <v>1</v>
      </c>
      <c r="B70" s="240" t="s">
        <v>150</v>
      </c>
      <c r="D70" s="244" t="s">
        <v>151</v>
      </c>
      <c r="E70" s="244"/>
      <c r="G70" s="241"/>
      <c r="H70" s="237"/>
      <c r="I70" s="237"/>
      <c r="J70" s="237"/>
      <c r="K70" s="237"/>
      <c r="L70" s="237"/>
      <c r="M70" s="237"/>
      <c r="N70" s="237"/>
      <c r="O70" s="237"/>
      <c r="R70" s="229"/>
      <c r="S70" s="316" t="s">
        <v>271</v>
      </c>
      <c r="U70" s="75"/>
    </row>
    <row r="71" spans="1:21" ht="15.75">
      <c r="A71" s="236"/>
      <c r="B71" s="240" t="s">
        <v>170</v>
      </c>
      <c r="D71" s="242"/>
      <c r="E71" s="242"/>
      <c r="G71" s="243"/>
      <c r="H71" s="237"/>
      <c r="I71" s="237"/>
      <c r="J71" s="237"/>
      <c r="K71" s="237"/>
      <c r="L71" s="237"/>
      <c r="M71" s="237"/>
      <c r="N71" s="237"/>
      <c r="O71" s="237"/>
      <c r="R71" s="230"/>
      <c r="S71" s="316" t="s">
        <v>163</v>
      </c>
      <c r="U71" s="75"/>
    </row>
    <row r="72" spans="1:21" ht="15.75">
      <c r="A72" s="236"/>
      <c r="B72" s="240"/>
      <c r="D72" s="243"/>
      <c r="E72" s="243"/>
      <c r="G72" s="243"/>
      <c r="H72" s="237"/>
      <c r="I72" s="237"/>
      <c r="J72" s="237"/>
      <c r="K72" s="237"/>
      <c r="L72" s="237"/>
      <c r="M72" s="237"/>
      <c r="N72" s="480"/>
      <c r="O72" s="480"/>
      <c r="R72" s="229"/>
      <c r="S72" s="316"/>
      <c r="U72" s="226"/>
    </row>
    <row r="73" spans="7:21" ht="15.75">
      <c r="G73" s="243"/>
      <c r="H73" s="237"/>
      <c r="I73" s="316" t="s">
        <v>133</v>
      </c>
      <c r="J73" s="237"/>
      <c r="K73" s="237"/>
      <c r="L73" s="237"/>
      <c r="M73" s="237"/>
      <c r="N73" s="237"/>
      <c r="O73" s="237"/>
      <c r="R73" s="229"/>
      <c r="S73" s="248"/>
      <c r="U73" s="226"/>
    </row>
    <row r="74" spans="1:21" ht="15.75">
      <c r="A74" s="236">
        <v>2</v>
      </c>
      <c r="B74" s="240" t="s">
        <v>178</v>
      </c>
      <c r="D74" s="242" t="s">
        <v>155</v>
      </c>
      <c r="E74" s="242"/>
      <c r="G74" s="243"/>
      <c r="H74" s="237"/>
      <c r="I74" s="316" t="s">
        <v>153</v>
      </c>
      <c r="K74" s="237"/>
      <c r="L74" s="237"/>
      <c r="M74" s="237"/>
      <c r="N74" s="237"/>
      <c r="O74" s="237"/>
      <c r="R74" s="229"/>
      <c r="S74" s="248"/>
      <c r="U74" s="226"/>
    </row>
    <row r="75" spans="1:21" ht="15.75">
      <c r="A75" s="236"/>
      <c r="B75" s="240" t="s">
        <v>162</v>
      </c>
      <c r="D75" s="243"/>
      <c r="E75" s="243"/>
      <c r="G75" s="241"/>
      <c r="H75" s="237"/>
      <c r="I75" s="316" t="s">
        <v>154</v>
      </c>
      <c r="K75" s="237"/>
      <c r="L75" s="237"/>
      <c r="M75" s="237"/>
      <c r="N75" s="237"/>
      <c r="O75" s="237"/>
      <c r="R75" s="228"/>
      <c r="S75" s="315" t="s">
        <v>148</v>
      </c>
      <c r="U75" s="226"/>
    </row>
    <row r="76" spans="1:21" ht="15.75">
      <c r="A76" s="236"/>
      <c r="B76" s="240"/>
      <c r="D76" s="240"/>
      <c r="E76" s="240"/>
      <c r="G76" s="241"/>
      <c r="H76" s="237"/>
      <c r="I76" s="227"/>
      <c r="K76" s="237"/>
      <c r="L76" s="237"/>
      <c r="M76" s="237"/>
      <c r="N76" s="237"/>
      <c r="O76" s="237"/>
      <c r="R76" s="228"/>
      <c r="S76" s="316" t="s">
        <v>149</v>
      </c>
      <c r="U76" s="226"/>
    </row>
    <row r="77" spans="6:21" ht="15.75">
      <c r="F77" s="241"/>
      <c r="G77" s="241"/>
      <c r="H77" s="237"/>
      <c r="I77" s="227"/>
      <c r="R77" s="228"/>
      <c r="U77" s="226"/>
    </row>
    <row r="78" spans="1:21" ht="15.75">
      <c r="A78" s="236">
        <v>3</v>
      </c>
      <c r="B78" s="240" t="s">
        <v>156</v>
      </c>
      <c r="D78" s="244" t="s">
        <v>155</v>
      </c>
      <c r="E78" s="244"/>
      <c r="F78" s="245"/>
      <c r="G78" s="245"/>
      <c r="H78" s="238"/>
      <c r="I78" s="315" t="s">
        <v>157</v>
      </c>
      <c r="R78" s="248"/>
      <c r="U78" s="75"/>
    </row>
    <row r="79" spans="1:21" ht="15.75">
      <c r="A79" s="236"/>
      <c r="B79" s="240" t="s">
        <v>158</v>
      </c>
      <c r="C79" s="240"/>
      <c r="D79" s="240"/>
      <c r="E79" s="240"/>
      <c r="F79" s="239"/>
      <c r="G79" s="239"/>
      <c r="H79" s="238"/>
      <c r="I79" s="316" t="s">
        <v>159</v>
      </c>
      <c r="R79" s="248"/>
      <c r="S79" s="75"/>
      <c r="T79" s="75"/>
      <c r="U79" s="75"/>
    </row>
    <row r="80" spans="1:21" ht="15">
      <c r="A80" s="72"/>
      <c r="B80" s="72"/>
      <c r="C80" s="72"/>
      <c r="D80" s="72"/>
      <c r="E80" s="72"/>
      <c r="F80" s="222"/>
      <c r="G80" s="222"/>
      <c r="H80" s="222"/>
      <c r="I80" s="316" t="s">
        <v>160</v>
      </c>
      <c r="K80" s="227"/>
      <c r="L80" s="227"/>
      <c r="M80" s="227"/>
      <c r="N80" s="227"/>
      <c r="O80" s="227"/>
      <c r="P80" s="75"/>
      <c r="Q80" s="75"/>
      <c r="R80" s="75"/>
      <c r="S80" s="75"/>
      <c r="T80" s="223"/>
      <c r="U80" s="75"/>
    </row>
    <row r="81" spans="1:21" ht="15">
      <c r="A81" s="72"/>
      <c r="B81" s="72"/>
      <c r="C81" s="72"/>
      <c r="D81" s="72"/>
      <c r="E81" s="72"/>
      <c r="F81" s="222"/>
      <c r="G81" s="222"/>
      <c r="H81" s="222"/>
      <c r="K81" s="227"/>
      <c r="L81" s="227"/>
      <c r="M81" s="227"/>
      <c r="N81" s="227"/>
      <c r="O81" s="227"/>
      <c r="P81" s="75"/>
      <c r="Q81" s="75"/>
      <c r="R81" s="75"/>
      <c r="S81" s="75"/>
      <c r="T81" s="223"/>
      <c r="U81" s="75"/>
    </row>
    <row r="82" spans="1:21" ht="15">
      <c r="A82" s="72"/>
      <c r="B82" s="72"/>
      <c r="C82" s="72"/>
      <c r="D82" s="72"/>
      <c r="E82" s="72"/>
      <c r="F82" s="222"/>
      <c r="G82" s="222"/>
      <c r="H82" s="222"/>
      <c r="K82" s="227"/>
      <c r="L82" s="227"/>
      <c r="M82" s="227"/>
      <c r="N82" s="227"/>
      <c r="O82" s="227"/>
      <c r="P82" s="75"/>
      <c r="Q82" s="75"/>
      <c r="R82" s="75"/>
      <c r="S82" s="75"/>
      <c r="T82" s="223"/>
      <c r="U82" s="75"/>
    </row>
    <row r="83" spans="1:21" ht="15">
      <c r="A83" s="72"/>
      <c r="B83" s="72"/>
      <c r="C83" s="72"/>
      <c r="D83" s="72"/>
      <c r="E83" s="72"/>
      <c r="F83" s="222"/>
      <c r="G83" s="222"/>
      <c r="H83" s="222"/>
      <c r="I83" s="664">
        <f>F68-S68</f>
        <v>25916544</v>
      </c>
      <c r="J83" s="664"/>
      <c r="K83" s="664"/>
      <c r="L83" s="315"/>
      <c r="M83" s="315"/>
      <c r="N83" s="315"/>
      <c r="O83" s="315"/>
      <c r="P83" s="75"/>
      <c r="Q83" s="75"/>
      <c r="R83" s="75"/>
      <c r="S83" s="75"/>
      <c r="T83" s="223"/>
      <c r="U83" s="75"/>
    </row>
    <row r="84" spans="1:21" ht="15">
      <c r="A84" s="72"/>
      <c r="B84" s="72"/>
      <c r="C84" s="72"/>
      <c r="D84" s="72"/>
      <c r="E84" s="72"/>
      <c r="F84" s="222"/>
      <c r="G84" s="222"/>
      <c r="H84" s="222"/>
      <c r="P84" s="75"/>
      <c r="Q84" s="75"/>
      <c r="R84" s="75"/>
      <c r="S84" s="75"/>
      <c r="T84" s="223"/>
      <c r="U84" s="75"/>
    </row>
    <row r="85" spans="1:21" ht="15">
      <c r="A85" s="72"/>
      <c r="B85" s="72"/>
      <c r="C85" s="72"/>
      <c r="D85" s="72"/>
      <c r="E85" s="72"/>
      <c r="F85" s="222"/>
      <c r="G85" s="222"/>
      <c r="H85" s="222"/>
      <c r="M85" s="664">
        <f>I83+15038035+35422729</f>
        <v>76377308</v>
      </c>
      <c r="N85" s="664"/>
      <c r="O85" s="664"/>
      <c r="P85" s="664"/>
      <c r="Q85" s="75"/>
      <c r="R85" s="75"/>
      <c r="S85" s="75"/>
      <c r="T85" s="223"/>
      <c r="U85" s="75"/>
    </row>
    <row r="86" spans="1:21" ht="15">
      <c r="A86" s="72"/>
      <c r="B86" s="72"/>
      <c r="C86" s="72"/>
      <c r="D86" s="72"/>
      <c r="E86" s="7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75"/>
      <c r="Q86" s="75"/>
      <c r="R86" s="75"/>
      <c r="S86" s="75"/>
      <c r="T86" s="223"/>
      <c r="U86" s="75"/>
    </row>
  </sheetData>
  <sheetProtection/>
  <mergeCells count="17">
    <mergeCell ref="I83:K83"/>
    <mergeCell ref="M85:P85"/>
    <mergeCell ref="F68:G68"/>
    <mergeCell ref="S68:T68"/>
    <mergeCell ref="K5:L5"/>
    <mergeCell ref="H4:I4"/>
    <mergeCell ref="J4:R4"/>
    <mergeCell ref="S4:T5"/>
    <mergeCell ref="N5:O5"/>
    <mergeCell ref="U4:U6"/>
    <mergeCell ref="H5:I5"/>
    <mergeCell ref="A4:A6"/>
    <mergeCell ref="B4:B6"/>
    <mergeCell ref="C4:C6"/>
    <mergeCell ref="D4:D6"/>
    <mergeCell ref="E4:E6"/>
    <mergeCell ref="F4:G5"/>
  </mergeCells>
  <printOptions/>
  <pageMargins left="0.446850394" right="1.02362204724409" top="0.2" bottom="0.196850393700787" header="0.31496062992126" footer="0.31496062992126"/>
  <pageSetup orientation="landscape" paperSize="5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K93"/>
  <sheetViews>
    <sheetView zoomScalePageLayoutView="0" workbookViewId="0" topLeftCell="A1">
      <pane xSplit="1" ySplit="6" topLeftCell="E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90" sqref="O90"/>
    </sheetView>
  </sheetViews>
  <sheetFormatPr defaultColWidth="9.140625" defaultRowHeight="15"/>
  <cols>
    <col min="1" max="1" width="4.57421875" style="227" customWidth="1"/>
    <col min="2" max="2" width="23.57421875" style="227" customWidth="1"/>
    <col min="3" max="3" width="9.00390625" style="227" customWidth="1"/>
    <col min="4" max="4" width="12.7109375" style="227" customWidth="1"/>
    <col min="5" max="5" width="12.00390625" style="227" customWidth="1"/>
    <col min="6" max="6" width="4.8515625" style="535" customWidth="1"/>
    <col min="7" max="7" width="14.28125" style="535" customWidth="1"/>
    <col min="8" max="8" width="4.140625" style="535" customWidth="1"/>
    <col min="9" max="9" width="12.421875" style="535" customWidth="1"/>
    <col min="10" max="15" width="9.28125" style="535" customWidth="1"/>
    <col min="16" max="16" width="5.421875" style="227" customWidth="1"/>
    <col min="17" max="17" width="14.00390625" style="227" customWidth="1"/>
    <col min="18" max="18" width="8.8515625" style="227" customWidth="1"/>
    <col min="19" max="19" width="4.28125" style="227" customWidth="1"/>
    <col min="20" max="20" width="9.140625" style="227" customWidth="1"/>
    <col min="21" max="21" width="15.00390625" style="227" bestFit="1" customWidth="1"/>
    <col min="22" max="16384" width="9.140625" style="227" customWidth="1"/>
  </cols>
  <sheetData>
    <row r="1" spans="1:15" ht="18.75">
      <c r="A1" s="1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5" ht="15">
      <c r="A2" s="8" t="s">
        <v>169</v>
      </c>
      <c r="B2" s="535"/>
      <c r="C2" s="535"/>
      <c r="D2" s="535"/>
      <c r="E2" s="535"/>
    </row>
    <row r="3" spans="1:15" ht="15.75" thickBot="1">
      <c r="A3" s="2" t="s">
        <v>276</v>
      </c>
      <c r="C3" s="535"/>
      <c r="D3" s="535"/>
      <c r="E3" s="535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8" ht="22.5" customHeight="1" thickTop="1">
      <c r="A4" s="635" t="s">
        <v>0</v>
      </c>
      <c r="B4" s="635" t="s">
        <v>1</v>
      </c>
      <c r="C4" s="720" t="s">
        <v>2</v>
      </c>
      <c r="D4" s="638" t="s">
        <v>10</v>
      </c>
      <c r="E4" s="638" t="s">
        <v>222</v>
      </c>
      <c r="F4" s="651" t="s">
        <v>21</v>
      </c>
      <c r="G4" s="652"/>
      <c r="H4" s="661" t="s">
        <v>7</v>
      </c>
      <c r="I4" s="661"/>
      <c r="J4" s="657" t="s">
        <v>3</v>
      </c>
      <c r="K4" s="658"/>
      <c r="L4" s="658"/>
      <c r="M4" s="658"/>
      <c r="N4" s="658"/>
      <c r="O4" s="658"/>
      <c r="P4" s="633" t="s">
        <v>22</v>
      </c>
      <c r="Q4" s="633"/>
      <c r="R4" s="638" t="s">
        <v>115</v>
      </c>
    </row>
    <row r="5" spans="1:18" ht="17.25" customHeight="1">
      <c r="A5" s="636"/>
      <c r="B5" s="636"/>
      <c r="C5" s="721"/>
      <c r="D5" s="639"/>
      <c r="E5" s="639"/>
      <c r="F5" s="653"/>
      <c r="G5" s="654"/>
      <c r="H5" s="711"/>
      <c r="I5" s="634"/>
      <c r="J5" s="533" t="s">
        <v>277</v>
      </c>
      <c r="K5" s="533" t="s">
        <v>279</v>
      </c>
      <c r="L5" s="712" t="s">
        <v>281</v>
      </c>
      <c r="M5" s="724"/>
      <c r="N5" s="533" t="s">
        <v>283</v>
      </c>
      <c r="O5" s="533" t="s">
        <v>286</v>
      </c>
      <c r="P5" s="634"/>
      <c r="Q5" s="634"/>
      <c r="R5" s="639"/>
    </row>
    <row r="6" spans="1:18" ht="74.25" customHeight="1" thickBot="1">
      <c r="A6" s="637"/>
      <c r="B6" s="637"/>
      <c r="C6" s="722"/>
      <c r="D6" s="640"/>
      <c r="E6" s="640"/>
      <c r="F6" s="531" t="s">
        <v>42</v>
      </c>
      <c r="G6" s="531" t="s">
        <v>13</v>
      </c>
      <c r="H6" s="531" t="s">
        <v>42</v>
      </c>
      <c r="I6" s="531" t="s">
        <v>13</v>
      </c>
      <c r="J6" s="481" t="s">
        <v>278</v>
      </c>
      <c r="K6" s="481" t="s">
        <v>280</v>
      </c>
      <c r="L6" s="481" t="s">
        <v>282</v>
      </c>
      <c r="M6" s="481" t="s">
        <v>285</v>
      </c>
      <c r="N6" s="481" t="s">
        <v>284</v>
      </c>
      <c r="O6" s="481" t="s">
        <v>287</v>
      </c>
      <c r="P6" s="80" t="s">
        <v>42</v>
      </c>
      <c r="Q6" s="531" t="s">
        <v>13</v>
      </c>
      <c r="R6" s="640"/>
    </row>
    <row r="7" spans="1:18" ht="15.75" thickTop="1">
      <c r="A7" s="372"/>
      <c r="B7" s="372" t="s">
        <v>225</v>
      </c>
      <c r="C7" s="372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4"/>
      <c r="Q7" s="373"/>
      <c r="R7" s="373"/>
    </row>
    <row r="8" spans="1:18" ht="15">
      <c r="A8" s="468">
        <v>1</v>
      </c>
      <c r="B8" s="469" t="s">
        <v>131</v>
      </c>
      <c r="C8" s="468" t="s">
        <v>44</v>
      </c>
      <c r="D8" s="470">
        <v>5000</v>
      </c>
      <c r="E8" s="470" t="s">
        <v>223</v>
      </c>
      <c r="F8" s="471">
        <v>91</v>
      </c>
      <c r="G8" s="470">
        <f>D8*F8</f>
        <v>455000</v>
      </c>
      <c r="H8" s="472"/>
      <c r="I8" s="470">
        <f>D8*H8</f>
        <v>0</v>
      </c>
      <c r="J8" s="471">
        <v>3</v>
      </c>
      <c r="K8" s="471">
        <v>4</v>
      </c>
      <c r="L8" s="471"/>
      <c r="M8" s="471">
        <v>3</v>
      </c>
      <c r="N8" s="471">
        <v>5</v>
      </c>
      <c r="O8" s="471">
        <v>3</v>
      </c>
      <c r="P8" s="502">
        <f>F8+H8-J8-K8-L8-M8-N8-O8</f>
        <v>73</v>
      </c>
      <c r="Q8" s="470">
        <f aca="true" t="shared" si="0" ref="Q8:Q33">P8*D8</f>
        <v>365000</v>
      </c>
      <c r="R8" s="486">
        <v>43350</v>
      </c>
    </row>
    <row r="9" spans="1:18" ht="15">
      <c r="A9" s="468">
        <v>2</v>
      </c>
      <c r="B9" s="469" t="s">
        <v>198</v>
      </c>
      <c r="C9" s="468" t="s">
        <v>197</v>
      </c>
      <c r="D9" s="470">
        <v>14700</v>
      </c>
      <c r="E9" s="470" t="s">
        <v>223</v>
      </c>
      <c r="F9" s="471">
        <v>10</v>
      </c>
      <c r="G9" s="470">
        <f aca="true" t="shared" si="1" ref="G9:G73">D9*F9</f>
        <v>147000</v>
      </c>
      <c r="H9" s="472"/>
      <c r="I9" s="470">
        <f>D9*H9</f>
        <v>0</v>
      </c>
      <c r="J9" s="471"/>
      <c r="K9" s="471">
        <v>4</v>
      </c>
      <c r="L9" s="471"/>
      <c r="M9" s="471"/>
      <c r="N9" s="471"/>
      <c r="O9" s="471"/>
      <c r="P9" s="502">
        <f aca="true" t="shared" si="2" ref="P9:P73">F9+H9-J9-K9-L9-M9-N9-O9</f>
        <v>6</v>
      </c>
      <c r="Q9" s="470">
        <f t="shared" si="0"/>
        <v>88200</v>
      </c>
      <c r="R9" s="486">
        <v>43472</v>
      </c>
    </row>
    <row r="10" spans="1:18" ht="15">
      <c r="A10" s="468">
        <v>3</v>
      </c>
      <c r="B10" s="469" t="s">
        <v>24</v>
      </c>
      <c r="C10" s="468" t="s">
        <v>44</v>
      </c>
      <c r="D10" s="470">
        <v>6000</v>
      </c>
      <c r="E10" s="470" t="s">
        <v>223</v>
      </c>
      <c r="F10" s="471">
        <v>30</v>
      </c>
      <c r="G10" s="470">
        <f t="shared" si="1"/>
        <v>180000</v>
      </c>
      <c r="H10" s="472"/>
      <c r="I10" s="470">
        <f>D10*H10</f>
        <v>0</v>
      </c>
      <c r="J10" s="471">
        <v>3</v>
      </c>
      <c r="K10" s="471"/>
      <c r="L10" s="471"/>
      <c r="M10" s="471"/>
      <c r="N10" s="471">
        <v>5</v>
      </c>
      <c r="O10" s="471">
        <v>3</v>
      </c>
      <c r="P10" s="502">
        <f t="shared" si="2"/>
        <v>19</v>
      </c>
      <c r="Q10" s="470">
        <f t="shared" si="0"/>
        <v>114000</v>
      </c>
      <c r="R10" s="486">
        <v>43511</v>
      </c>
    </row>
    <row r="11" spans="1:18" ht="15">
      <c r="A11" s="468">
        <v>4</v>
      </c>
      <c r="B11" s="469"/>
      <c r="C11" s="468"/>
      <c r="D11" s="470"/>
      <c r="E11" s="470"/>
      <c r="F11" s="471"/>
      <c r="G11" s="470"/>
      <c r="H11" s="472"/>
      <c r="I11" s="470"/>
      <c r="J11" s="471"/>
      <c r="K11" s="471"/>
      <c r="L11" s="471"/>
      <c r="M11" s="471"/>
      <c r="N11" s="471"/>
      <c r="O11" s="471"/>
      <c r="P11" s="502"/>
      <c r="Q11" s="470"/>
      <c r="R11" s="486"/>
    </row>
    <row r="12" spans="1:18" ht="15">
      <c r="A12" s="468">
        <v>5</v>
      </c>
      <c r="B12" s="469" t="s">
        <v>199</v>
      </c>
      <c r="C12" s="468" t="s">
        <v>44</v>
      </c>
      <c r="D12" s="470">
        <v>6000</v>
      </c>
      <c r="E12" s="470" t="s">
        <v>223</v>
      </c>
      <c r="F12" s="471">
        <v>43</v>
      </c>
      <c r="G12" s="470">
        <f>D12*F12</f>
        <v>258000</v>
      </c>
      <c r="H12" s="472"/>
      <c r="I12" s="470">
        <f>D12*H12</f>
        <v>0</v>
      </c>
      <c r="J12" s="471">
        <v>3</v>
      </c>
      <c r="K12" s="471">
        <v>4</v>
      </c>
      <c r="L12" s="471"/>
      <c r="M12" s="471">
        <v>3</v>
      </c>
      <c r="N12" s="471">
        <v>5</v>
      </c>
      <c r="O12" s="471">
        <v>3</v>
      </c>
      <c r="P12" s="502">
        <f t="shared" si="2"/>
        <v>25</v>
      </c>
      <c r="Q12" s="470">
        <f t="shared" si="0"/>
        <v>150000</v>
      </c>
      <c r="R12" s="486">
        <v>43865</v>
      </c>
    </row>
    <row r="13" spans="1:18" ht="15">
      <c r="A13" s="468">
        <v>6</v>
      </c>
      <c r="B13" s="469" t="s">
        <v>70</v>
      </c>
      <c r="C13" s="468" t="s">
        <v>209</v>
      </c>
      <c r="D13" s="470">
        <v>12000</v>
      </c>
      <c r="E13" s="470" t="s">
        <v>223</v>
      </c>
      <c r="F13" s="471">
        <v>10</v>
      </c>
      <c r="G13" s="470">
        <f t="shared" si="1"/>
        <v>120000</v>
      </c>
      <c r="H13" s="472"/>
      <c r="I13" s="470">
        <f>D13*H13</f>
        <v>0</v>
      </c>
      <c r="J13" s="471">
        <v>1</v>
      </c>
      <c r="K13" s="471"/>
      <c r="L13" s="471">
        <v>3</v>
      </c>
      <c r="M13" s="471">
        <v>1</v>
      </c>
      <c r="N13" s="471"/>
      <c r="O13" s="471">
        <v>1</v>
      </c>
      <c r="P13" s="502">
        <f t="shared" si="2"/>
        <v>4</v>
      </c>
      <c r="Q13" s="470">
        <f t="shared" si="0"/>
        <v>48000</v>
      </c>
      <c r="R13" s="486">
        <v>43205</v>
      </c>
    </row>
    <row r="14" spans="1:18" ht="15">
      <c r="A14" s="468">
        <v>7</v>
      </c>
      <c r="B14" s="234" t="s">
        <v>78</v>
      </c>
      <c r="C14" s="231" t="s">
        <v>72</v>
      </c>
      <c r="D14" s="31">
        <v>18750</v>
      </c>
      <c r="E14" s="31" t="s">
        <v>224</v>
      </c>
      <c r="F14" s="475">
        <v>0</v>
      </c>
      <c r="G14" s="470">
        <f t="shared" si="1"/>
        <v>0</v>
      </c>
      <c r="H14" s="160"/>
      <c r="I14" s="476">
        <f>H14*D14</f>
        <v>0</v>
      </c>
      <c r="J14" s="484"/>
      <c r="K14" s="484"/>
      <c r="L14" s="484"/>
      <c r="M14" s="484"/>
      <c r="N14" s="484"/>
      <c r="O14" s="484"/>
      <c r="P14" s="502">
        <f t="shared" si="2"/>
        <v>0</v>
      </c>
      <c r="Q14" s="470">
        <f t="shared" si="0"/>
        <v>0</v>
      </c>
      <c r="R14" s="487">
        <v>43466</v>
      </c>
    </row>
    <row r="15" spans="1:18" ht="15">
      <c r="A15" s="468">
        <v>8</v>
      </c>
      <c r="B15" s="469" t="s">
        <v>202</v>
      </c>
      <c r="C15" s="468" t="s">
        <v>74</v>
      </c>
      <c r="D15" s="470">
        <v>14800</v>
      </c>
      <c r="E15" s="470" t="s">
        <v>223</v>
      </c>
      <c r="F15" s="471">
        <v>3</v>
      </c>
      <c r="G15" s="470">
        <f t="shared" si="1"/>
        <v>44400</v>
      </c>
      <c r="H15" s="472"/>
      <c r="I15" s="470">
        <f>D15*H15</f>
        <v>0</v>
      </c>
      <c r="J15" s="471">
        <v>1</v>
      </c>
      <c r="K15" s="471">
        <v>1</v>
      </c>
      <c r="L15" s="471"/>
      <c r="M15" s="471">
        <v>1</v>
      </c>
      <c r="N15" s="471"/>
      <c r="O15" s="471"/>
      <c r="P15" s="502">
        <f t="shared" si="2"/>
        <v>0</v>
      </c>
      <c r="Q15" s="470">
        <f t="shared" si="0"/>
        <v>0</v>
      </c>
      <c r="R15" s="486"/>
    </row>
    <row r="16" spans="1:18" ht="15">
      <c r="A16" s="468">
        <v>9</v>
      </c>
      <c r="B16" s="234" t="s">
        <v>77</v>
      </c>
      <c r="C16" s="231" t="s">
        <v>74</v>
      </c>
      <c r="D16" s="31">
        <v>18800</v>
      </c>
      <c r="E16" s="31" t="s">
        <v>224</v>
      </c>
      <c r="F16" s="475">
        <v>10</v>
      </c>
      <c r="G16" s="470">
        <f t="shared" si="1"/>
        <v>188000</v>
      </c>
      <c r="H16" s="160"/>
      <c r="I16" s="476">
        <f>H16*D16</f>
        <v>0</v>
      </c>
      <c r="J16" s="484"/>
      <c r="K16" s="484"/>
      <c r="L16" s="484"/>
      <c r="M16" s="484"/>
      <c r="N16" s="484"/>
      <c r="O16" s="484"/>
      <c r="P16" s="502">
        <f t="shared" si="2"/>
        <v>10</v>
      </c>
      <c r="Q16" s="470">
        <f t="shared" si="0"/>
        <v>188000</v>
      </c>
      <c r="R16" s="487">
        <v>43182</v>
      </c>
    </row>
    <row r="17" spans="1:18" ht="15">
      <c r="A17" s="468">
        <v>10</v>
      </c>
      <c r="B17" s="234"/>
      <c r="C17" s="231"/>
      <c r="D17" s="31"/>
      <c r="E17" s="31"/>
      <c r="F17" s="475"/>
      <c r="G17" s="470"/>
      <c r="H17" s="160"/>
      <c r="I17" s="476"/>
      <c r="J17" s="484"/>
      <c r="K17" s="484"/>
      <c r="L17" s="484"/>
      <c r="M17" s="484"/>
      <c r="N17" s="484"/>
      <c r="O17" s="484"/>
      <c r="P17" s="502"/>
      <c r="Q17" s="470"/>
      <c r="R17" s="487"/>
    </row>
    <row r="18" spans="1:18" ht="15">
      <c r="A18" s="468">
        <v>11</v>
      </c>
      <c r="B18" s="469" t="s">
        <v>68</v>
      </c>
      <c r="C18" s="468" t="s">
        <v>210</v>
      </c>
      <c r="D18" s="470">
        <v>745</v>
      </c>
      <c r="E18" s="470" t="s">
        <v>223</v>
      </c>
      <c r="F18" s="471">
        <v>35</v>
      </c>
      <c r="G18" s="470">
        <f t="shared" si="1"/>
        <v>26075</v>
      </c>
      <c r="H18" s="472"/>
      <c r="I18" s="470">
        <f aca="true" t="shared" si="3" ref="I18:I28">D18*H18</f>
        <v>0</v>
      </c>
      <c r="J18" s="471">
        <v>5</v>
      </c>
      <c r="K18" s="471"/>
      <c r="L18" s="471"/>
      <c r="M18" s="471">
        <v>5</v>
      </c>
      <c r="N18" s="471">
        <v>5</v>
      </c>
      <c r="O18" s="471">
        <v>5</v>
      </c>
      <c r="P18" s="502">
        <f t="shared" si="2"/>
        <v>15</v>
      </c>
      <c r="Q18" s="470">
        <f t="shared" si="0"/>
        <v>11175</v>
      </c>
      <c r="R18" s="486">
        <v>43231</v>
      </c>
    </row>
    <row r="19" spans="1:18" ht="15">
      <c r="A19" s="468">
        <v>12</v>
      </c>
      <c r="B19" s="469"/>
      <c r="C19" s="468"/>
      <c r="D19" s="470"/>
      <c r="E19" s="470"/>
      <c r="F19" s="471"/>
      <c r="G19" s="470"/>
      <c r="H19" s="472"/>
      <c r="I19" s="470"/>
      <c r="J19" s="471"/>
      <c r="K19" s="471"/>
      <c r="L19" s="471"/>
      <c r="M19" s="471"/>
      <c r="N19" s="471"/>
      <c r="O19" s="471"/>
      <c r="P19" s="502"/>
      <c r="Q19" s="470"/>
      <c r="R19" s="486"/>
    </row>
    <row r="20" spans="1:18" ht="15">
      <c r="A20" s="468">
        <v>13</v>
      </c>
      <c r="B20" s="469" t="s">
        <v>69</v>
      </c>
      <c r="C20" s="468" t="s">
        <v>210</v>
      </c>
      <c r="D20" s="470">
        <v>1250</v>
      </c>
      <c r="E20" s="470" t="s">
        <v>223</v>
      </c>
      <c r="F20" s="471">
        <v>36</v>
      </c>
      <c r="G20" s="470">
        <f t="shared" si="1"/>
        <v>45000</v>
      </c>
      <c r="H20" s="472"/>
      <c r="I20" s="470">
        <f t="shared" si="3"/>
        <v>0</v>
      </c>
      <c r="J20" s="471">
        <v>6</v>
      </c>
      <c r="K20" s="471">
        <v>12</v>
      </c>
      <c r="L20" s="471"/>
      <c r="M20" s="471">
        <v>6</v>
      </c>
      <c r="N20" s="471">
        <v>6</v>
      </c>
      <c r="O20" s="471">
        <v>6</v>
      </c>
      <c r="P20" s="502">
        <f t="shared" si="2"/>
        <v>0</v>
      </c>
      <c r="Q20" s="470">
        <f t="shared" si="0"/>
        <v>0</v>
      </c>
      <c r="R20" s="486">
        <v>43199</v>
      </c>
    </row>
    <row r="21" spans="1:18" ht="15">
      <c r="A21" s="468">
        <v>14</v>
      </c>
      <c r="B21" s="469" t="s">
        <v>213</v>
      </c>
      <c r="C21" s="468" t="s">
        <v>197</v>
      </c>
      <c r="D21" s="470">
        <v>345</v>
      </c>
      <c r="E21" s="470" t="s">
        <v>223</v>
      </c>
      <c r="F21" s="471">
        <v>0</v>
      </c>
      <c r="G21" s="470">
        <f t="shared" si="1"/>
        <v>0</v>
      </c>
      <c r="H21" s="472"/>
      <c r="I21" s="470">
        <f t="shared" si="3"/>
        <v>0</v>
      </c>
      <c r="J21" s="471"/>
      <c r="K21" s="471"/>
      <c r="L21" s="471"/>
      <c r="M21" s="471"/>
      <c r="N21" s="471"/>
      <c r="O21" s="471"/>
      <c r="P21" s="502">
        <f t="shared" si="2"/>
        <v>0</v>
      </c>
      <c r="Q21" s="470">
        <f t="shared" si="0"/>
        <v>0</v>
      </c>
      <c r="R21" s="486">
        <v>43374</v>
      </c>
    </row>
    <row r="22" spans="1:18" ht="15">
      <c r="A22" s="468">
        <v>15</v>
      </c>
      <c r="B22" s="469"/>
      <c r="C22" s="468"/>
      <c r="D22" s="470"/>
      <c r="E22" s="470"/>
      <c r="F22" s="471"/>
      <c r="G22" s="470"/>
      <c r="H22" s="472"/>
      <c r="I22" s="470"/>
      <c r="J22" s="471"/>
      <c r="K22" s="471"/>
      <c r="L22" s="471"/>
      <c r="M22" s="471"/>
      <c r="N22" s="471"/>
      <c r="O22" s="471"/>
      <c r="P22" s="502"/>
      <c r="Q22" s="470"/>
      <c r="R22" s="486"/>
    </row>
    <row r="23" spans="1:18" ht="15">
      <c r="A23" s="468">
        <v>16</v>
      </c>
      <c r="B23" s="469" t="s">
        <v>206</v>
      </c>
      <c r="C23" s="468" t="s">
        <v>197</v>
      </c>
      <c r="D23" s="470">
        <v>12900</v>
      </c>
      <c r="E23" s="470" t="s">
        <v>223</v>
      </c>
      <c r="F23" s="471">
        <v>24</v>
      </c>
      <c r="G23" s="470">
        <f t="shared" si="1"/>
        <v>309600</v>
      </c>
      <c r="H23" s="472"/>
      <c r="I23" s="470">
        <f t="shared" si="3"/>
        <v>0</v>
      </c>
      <c r="J23" s="471">
        <v>3</v>
      </c>
      <c r="K23" s="471"/>
      <c r="L23" s="471"/>
      <c r="M23" s="471"/>
      <c r="N23" s="471"/>
      <c r="O23" s="471"/>
      <c r="P23" s="502">
        <f t="shared" si="2"/>
        <v>21</v>
      </c>
      <c r="Q23" s="470">
        <f t="shared" si="0"/>
        <v>270900</v>
      </c>
      <c r="R23" s="486">
        <v>43532</v>
      </c>
    </row>
    <row r="24" spans="1:18" ht="15">
      <c r="A24" s="468">
        <v>17</v>
      </c>
      <c r="B24" s="469" t="s">
        <v>61</v>
      </c>
      <c r="C24" s="468" t="s">
        <v>9</v>
      </c>
      <c r="D24" s="470">
        <v>21000</v>
      </c>
      <c r="E24" s="470" t="s">
        <v>223</v>
      </c>
      <c r="F24" s="471">
        <v>47</v>
      </c>
      <c r="G24" s="470">
        <f t="shared" si="1"/>
        <v>987000</v>
      </c>
      <c r="H24" s="472"/>
      <c r="I24" s="470">
        <f t="shared" si="3"/>
        <v>0</v>
      </c>
      <c r="J24" s="471">
        <v>1</v>
      </c>
      <c r="K24" s="471">
        <v>2</v>
      </c>
      <c r="L24" s="471">
        <v>2</v>
      </c>
      <c r="M24" s="471">
        <v>1</v>
      </c>
      <c r="N24" s="471">
        <v>2</v>
      </c>
      <c r="O24" s="471">
        <v>2</v>
      </c>
      <c r="P24" s="502">
        <f t="shared" si="2"/>
        <v>37</v>
      </c>
      <c r="Q24" s="470">
        <f t="shared" si="0"/>
        <v>777000</v>
      </c>
      <c r="R24" s="486">
        <v>43600</v>
      </c>
    </row>
    <row r="25" spans="1:18" ht="15">
      <c r="A25" s="468">
        <v>18</v>
      </c>
      <c r="B25" s="469"/>
      <c r="C25" s="468"/>
      <c r="D25" s="470"/>
      <c r="E25" s="470"/>
      <c r="F25" s="471"/>
      <c r="G25" s="470"/>
      <c r="H25" s="472"/>
      <c r="I25" s="470"/>
      <c r="J25" s="471"/>
      <c r="K25" s="471"/>
      <c r="L25" s="471"/>
      <c r="M25" s="471"/>
      <c r="N25" s="471"/>
      <c r="O25" s="471"/>
      <c r="P25" s="502"/>
      <c r="Q25" s="470"/>
      <c r="R25" s="486"/>
    </row>
    <row r="26" spans="1:18" ht="15">
      <c r="A26" s="468">
        <v>19</v>
      </c>
      <c r="B26" s="469" t="s">
        <v>207</v>
      </c>
      <c r="C26" s="468" t="s">
        <v>217</v>
      </c>
      <c r="D26" s="470">
        <v>1425</v>
      </c>
      <c r="E26" s="470" t="s">
        <v>223</v>
      </c>
      <c r="F26" s="471">
        <v>1120</v>
      </c>
      <c r="G26" s="470">
        <f t="shared" si="1"/>
        <v>1596000</v>
      </c>
      <c r="H26" s="472"/>
      <c r="I26" s="470">
        <f t="shared" si="3"/>
        <v>0</v>
      </c>
      <c r="J26" s="471">
        <v>40</v>
      </c>
      <c r="K26" s="471">
        <v>40</v>
      </c>
      <c r="L26" s="471">
        <v>120</v>
      </c>
      <c r="M26" s="471">
        <v>40</v>
      </c>
      <c r="N26" s="471">
        <v>80</v>
      </c>
      <c r="O26" s="471">
        <v>80</v>
      </c>
      <c r="P26" s="502">
        <f t="shared" si="2"/>
        <v>720</v>
      </c>
      <c r="Q26" s="470">
        <f t="shared" si="0"/>
        <v>1026000</v>
      </c>
      <c r="R26" s="486">
        <v>43118</v>
      </c>
    </row>
    <row r="27" spans="1:18" ht="15">
      <c r="A27" s="468">
        <v>20</v>
      </c>
      <c r="B27" s="469"/>
      <c r="C27" s="468"/>
      <c r="D27" s="470"/>
      <c r="E27" s="470"/>
      <c r="F27" s="471"/>
      <c r="G27" s="470"/>
      <c r="H27" s="472"/>
      <c r="I27" s="470"/>
      <c r="J27" s="471"/>
      <c r="K27" s="471"/>
      <c r="L27" s="471"/>
      <c r="M27" s="471"/>
      <c r="N27" s="471"/>
      <c r="O27" s="471"/>
      <c r="P27" s="502"/>
      <c r="Q27" s="470"/>
      <c r="R27" s="486"/>
    </row>
    <row r="28" spans="1:18" ht="15">
      <c r="A28" s="468">
        <v>21</v>
      </c>
      <c r="B28" s="469" t="s">
        <v>76</v>
      </c>
      <c r="C28" s="468" t="s">
        <v>74</v>
      </c>
      <c r="D28" s="470">
        <v>13000</v>
      </c>
      <c r="E28" s="470" t="s">
        <v>223</v>
      </c>
      <c r="F28" s="471">
        <v>0</v>
      </c>
      <c r="G28" s="470">
        <f t="shared" si="1"/>
        <v>0</v>
      </c>
      <c r="H28" s="472"/>
      <c r="I28" s="470">
        <f t="shared" si="3"/>
        <v>0</v>
      </c>
      <c r="J28" s="471"/>
      <c r="K28" s="471"/>
      <c r="L28" s="471"/>
      <c r="M28" s="471"/>
      <c r="N28" s="471"/>
      <c r="O28" s="471"/>
      <c r="P28" s="502">
        <f t="shared" si="2"/>
        <v>0</v>
      </c>
      <c r="Q28" s="470">
        <f t="shared" si="0"/>
        <v>0</v>
      </c>
      <c r="R28" s="486"/>
    </row>
    <row r="29" spans="1:18" ht="15">
      <c r="A29" s="468">
        <v>22</v>
      </c>
      <c r="B29" s="469"/>
      <c r="C29" s="468"/>
      <c r="D29" s="470"/>
      <c r="E29" s="470"/>
      <c r="F29" s="471"/>
      <c r="G29" s="470"/>
      <c r="H29" s="472"/>
      <c r="I29" s="470"/>
      <c r="J29" s="471"/>
      <c r="K29" s="471"/>
      <c r="L29" s="471"/>
      <c r="M29" s="471"/>
      <c r="N29" s="471"/>
      <c r="O29" s="471"/>
      <c r="P29" s="502"/>
      <c r="Q29" s="470"/>
      <c r="R29" s="486"/>
    </row>
    <row r="30" spans="1:18" ht="15">
      <c r="A30" s="468">
        <v>23</v>
      </c>
      <c r="B30" s="234" t="s">
        <v>28</v>
      </c>
      <c r="C30" s="468" t="s">
        <v>196</v>
      </c>
      <c r="D30" s="31">
        <v>204380</v>
      </c>
      <c r="E30" s="31" t="s">
        <v>224</v>
      </c>
      <c r="F30" s="475">
        <v>0</v>
      </c>
      <c r="G30" s="470">
        <f t="shared" si="1"/>
        <v>0</v>
      </c>
      <c r="H30" s="160"/>
      <c r="I30" s="476">
        <f>H30*D30</f>
        <v>0</v>
      </c>
      <c r="J30" s="484"/>
      <c r="K30" s="484"/>
      <c r="L30" s="484"/>
      <c r="M30" s="484"/>
      <c r="N30" s="484"/>
      <c r="O30" s="484"/>
      <c r="P30" s="502">
        <f t="shared" si="2"/>
        <v>0</v>
      </c>
      <c r="Q30" s="470">
        <f t="shared" si="0"/>
        <v>0</v>
      </c>
      <c r="R30" s="487"/>
    </row>
    <row r="31" spans="1:18" ht="15">
      <c r="A31" s="468">
        <v>24</v>
      </c>
      <c r="B31" s="234" t="s">
        <v>28</v>
      </c>
      <c r="C31" s="231" t="s">
        <v>196</v>
      </c>
      <c r="D31" s="31">
        <v>204380</v>
      </c>
      <c r="E31" s="31" t="s">
        <v>224</v>
      </c>
      <c r="F31" s="475">
        <v>0</v>
      </c>
      <c r="G31" s="470">
        <f t="shared" si="1"/>
        <v>0</v>
      </c>
      <c r="H31" s="160"/>
      <c r="I31" s="476">
        <f>H31*D31</f>
        <v>0</v>
      </c>
      <c r="J31" s="484"/>
      <c r="K31" s="484"/>
      <c r="L31" s="484"/>
      <c r="M31" s="484"/>
      <c r="N31" s="484"/>
      <c r="O31" s="484"/>
      <c r="P31" s="502">
        <f t="shared" si="2"/>
        <v>0</v>
      </c>
      <c r="Q31" s="470">
        <f t="shared" si="0"/>
        <v>0</v>
      </c>
      <c r="R31" s="487">
        <v>43288</v>
      </c>
    </row>
    <row r="32" spans="1:18" ht="15">
      <c r="A32" s="468">
        <v>25</v>
      </c>
      <c r="B32" s="234" t="s">
        <v>27</v>
      </c>
      <c r="C32" s="231" t="s">
        <v>196</v>
      </c>
      <c r="D32" s="31">
        <v>123200</v>
      </c>
      <c r="E32" s="31" t="s">
        <v>224</v>
      </c>
      <c r="F32" s="475">
        <v>7</v>
      </c>
      <c r="G32" s="470">
        <f t="shared" si="1"/>
        <v>862400</v>
      </c>
      <c r="H32" s="160"/>
      <c r="I32" s="476">
        <f>H32*D32</f>
        <v>0</v>
      </c>
      <c r="J32" s="484">
        <v>2</v>
      </c>
      <c r="K32" s="484"/>
      <c r="L32" s="484"/>
      <c r="M32" s="484">
        <v>2</v>
      </c>
      <c r="N32" s="484">
        <v>3</v>
      </c>
      <c r="O32" s="484"/>
      <c r="P32" s="502">
        <f t="shared" si="2"/>
        <v>0</v>
      </c>
      <c r="Q32" s="470">
        <f t="shared" si="0"/>
        <v>0</v>
      </c>
      <c r="R32" s="487">
        <v>43288</v>
      </c>
    </row>
    <row r="33" spans="1:18" ht="15">
      <c r="A33" s="468">
        <v>26</v>
      </c>
      <c r="B33" s="54" t="s">
        <v>190</v>
      </c>
      <c r="C33" s="18" t="s">
        <v>196</v>
      </c>
      <c r="D33" s="55">
        <v>122870</v>
      </c>
      <c r="E33" s="55" t="s">
        <v>224</v>
      </c>
      <c r="F33" s="538">
        <v>14</v>
      </c>
      <c r="G33" s="530">
        <f t="shared" si="1"/>
        <v>1720180</v>
      </c>
      <c r="H33" s="161"/>
      <c r="I33" s="539">
        <f>H33*D33</f>
        <v>0</v>
      </c>
      <c r="J33" s="540">
        <v>2</v>
      </c>
      <c r="K33" s="540"/>
      <c r="L33" s="540"/>
      <c r="M33" s="540">
        <v>2</v>
      </c>
      <c r="N33" s="540">
        <v>3</v>
      </c>
      <c r="O33" s="540">
        <v>2</v>
      </c>
      <c r="P33" s="541">
        <f t="shared" si="2"/>
        <v>5</v>
      </c>
      <c r="Q33" s="530">
        <f t="shared" si="0"/>
        <v>614350</v>
      </c>
      <c r="R33" s="542">
        <v>43288</v>
      </c>
    </row>
    <row r="34" spans="1:21" ht="15.75">
      <c r="A34" s="546"/>
      <c r="B34" s="547" t="s">
        <v>236</v>
      </c>
      <c r="C34" s="548"/>
      <c r="D34" s="549"/>
      <c r="E34" s="549"/>
      <c r="F34" s="550"/>
      <c r="G34" s="551">
        <f>SUM(G8:G33)</f>
        <v>6938655</v>
      </c>
      <c r="H34" s="552"/>
      <c r="I34" s="553"/>
      <c r="J34" s="554"/>
      <c r="K34" s="554"/>
      <c r="L34" s="554"/>
      <c r="M34" s="554"/>
      <c r="N34" s="554"/>
      <c r="O34" s="554"/>
      <c r="P34" s="555"/>
      <c r="Q34" s="551">
        <f>SUM(Q8:Q33)</f>
        <v>3652625</v>
      </c>
      <c r="R34" s="556"/>
      <c r="U34" s="456"/>
    </row>
    <row r="35" spans="1:18" ht="15">
      <c r="A35" s="546"/>
      <c r="B35" s="557" t="s">
        <v>226</v>
      </c>
      <c r="C35" s="558"/>
      <c r="D35" s="559"/>
      <c r="E35" s="559"/>
      <c r="F35" s="560"/>
      <c r="G35" s="559"/>
      <c r="H35" s="561"/>
      <c r="I35" s="559"/>
      <c r="J35" s="560"/>
      <c r="K35" s="560"/>
      <c r="L35" s="560"/>
      <c r="M35" s="560"/>
      <c r="N35" s="560"/>
      <c r="O35" s="560"/>
      <c r="P35" s="555"/>
      <c r="Q35" s="562"/>
      <c r="R35" s="563"/>
    </row>
    <row r="36" spans="1:18" ht="15">
      <c r="A36" s="524">
        <v>1</v>
      </c>
      <c r="B36" s="525" t="s">
        <v>200</v>
      </c>
      <c r="C36" s="524" t="s">
        <v>197</v>
      </c>
      <c r="D36" s="526">
        <v>85000</v>
      </c>
      <c r="E36" s="526" t="s">
        <v>223</v>
      </c>
      <c r="F36" s="543">
        <v>10</v>
      </c>
      <c r="G36" s="526">
        <f t="shared" si="1"/>
        <v>850000</v>
      </c>
      <c r="H36" s="527"/>
      <c r="I36" s="526">
        <f>D36*H36</f>
        <v>0</v>
      </c>
      <c r="J36" s="543"/>
      <c r="K36" s="543"/>
      <c r="L36" s="543"/>
      <c r="M36" s="543"/>
      <c r="N36" s="543"/>
      <c r="O36" s="543"/>
      <c r="P36" s="544">
        <f t="shared" si="2"/>
        <v>10</v>
      </c>
      <c r="Q36" s="526">
        <f aca="true" t="shared" si="4" ref="Q36:Q42">P36*D36</f>
        <v>850000</v>
      </c>
      <c r="R36" s="545"/>
    </row>
    <row r="37" spans="1:18" ht="15">
      <c r="A37" s="468">
        <v>2</v>
      </c>
      <c r="B37" s="469" t="s">
        <v>201</v>
      </c>
      <c r="C37" s="468" t="s">
        <v>197</v>
      </c>
      <c r="D37" s="470">
        <v>85000</v>
      </c>
      <c r="E37" s="470" t="s">
        <v>223</v>
      </c>
      <c r="F37" s="471">
        <v>10</v>
      </c>
      <c r="G37" s="470">
        <f t="shared" si="1"/>
        <v>850000</v>
      </c>
      <c r="H37" s="472"/>
      <c r="I37" s="470">
        <f>D37*H37</f>
        <v>0</v>
      </c>
      <c r="J37" s="471"/>
      <c r="K37" s="471"/>
      <c r="L37" s="471"/>
      <c r="M37" s="471"/>
      <c r="N37" s="471"/>
      <c r="O37" s="471"/>
      <c r="P37" s="502">
        <f t="shared" si="2"/>
        <v>10</v>
      </c>
      <c r="Q37" s="470">
        <f t="shared" si="4"/>
        <v>850000</v>
      </c>
      <c r="R37" s="486"/>
    </row>
    <row r="38" spans="1:18" ht="15">
      <c r="A38" s="468">
        <v>3</v>
      </c>
      <c r="B38" s="469" t="s">
        <v>203</v>
      </c>
      <c r="C38" s="468" t="s">
        <v>197</v>
      </c>
      <c r="D38" s="470">
        <v>59000</v>
      </c>
      <c r="E38" s="470" t="s">
        <v>223</v>
      </c>
      <c r="F38" s="471">
        <v>9</v>
      </c>
      <c r="G38" s="470">
        <f t="shared" si="1"/>
        <v>531000</v>
      </c>
      <c r="H38" s="472"/>
      <c r="I38" s="470">
        <f>D38*H38</f>
        <v>0</v>
      </c>
      <c r="J38" s="471">
        <v>1</v>
      </c>
      <c r="K38" s="471">
        <v>1</v>
      </c>
      <c r="L38" s="471"/>
      <c r="M38" s="471">
        <v>1</v>
      </c>
      <c r="N38" s="471">
        <v>1</v>
      </c>
      <c r="O38" s="471">
        <v>1</v>
      </c>
      <c r="P38" s="502">
        <f t="shared" si="2"/>
        <v>4</v>
      </c>
      <c r="Q38" s="470">
        <f t="shared" si="4"/>
        <v>236000</v>
      </c>
      <c r="R38" s="486"/>
    </row>
    <row r="39" spans="1:18" ht="15">
      <c r="A39" s="468">
        <v>4</v>
      </c>
      <c r="B39" s="469" t="s">
        <v>35</v>
      </c>
      <c r="C39" s="468" t="s">
        <v>197</v>
      </c>
      <c r="D39" s="470">
        <v>45500</v>
      </c>
      <c r="E39" s="470" t="s">
        <v>223</v>
      </c>
      <c r="F39" s="471">
        <v>9</v>
      </c>
      <c r="G39" s="470">
        <f t="shared" si="1"/>
        <v>409500</v>
      </c>
      <c r="H39" s="472"/>
      <c r="I39" s="470">
        <f>D39*H39</f>
        <v>0</v>
      </c>
      <c r="J39" s="471">
        <v>1</v>
      </c>
      <c r="K39" s="471">
        <v>1</v>
      </c>
      <c r="L39" s="471"/>
      <c r="M39" s="471">
        <v>1</v>
      </c>
      <c r="N39" s="471"/>
      <c r="O39" s="471">
        <v>1</v>
      </c>
      <c r="P39" s="502">
        <f t="shared" si="2"/>
        <v>5</v>
      </c>
      <c r="Q39" s="470">
        <f t="shared" si="4"/>
        <v>227500</v>
      </c>
      <c r="R39" s="486"/>
    </row>
    <row r="40" spans="1:18" ht="15">
      <c r="A40" s="468">
        <v>5</v>
      </c>
      <c r="B40" s="469" t="s">
        <v>221</v>
      </c>
      <c r="C40" s="468" t="s">
        <v>197</v>
      </c>
      <c r="D40" s="470">
        <v>130000</v>
      </c>
      <c r="E40" s="470" t="s">
        <v>223</v>
      </c>
      <c r="F40" s="471">
        <v>0</v>
      </c>
      <c r="G40" s="470">
        <f t="shared" si="1"/>
        <v>0</v>
      </c>
      <c r="H40" s="472"/>
      <c r="I40" s="470">
        <f>D40*H40</f>
        <v>0</v>
      </c>
      <c r="J40" s="471"/>
      <c r="K40" s="471"/>
      <c r="L40" s="471"/>
      <c r="M40" s="471"/>
      <c r="N40" s="471"/>
      <c r="O40" s="471"/>
      <c r="P40" s="502">
        <f t="shared" si="2"/>
        <v>0</v>
      </c>
      <c r="Q40" s="470">
        <f t="shared" si="4"/>
        <v>0</v>
      </c>
      <c r="R40" s="486"/>
    </row>
    <row r="41" spans="1:18" ht="15">
      <c r="A41" s="468">
        <v>6</v>
      </c>
      <c r="B41" s="234" t="s">
        <v>34</v>
      </c>
      <c r="C41" s="231" t="s">
        <v>219</v>
      </c>
      <c r="D41" s="31">
        <v>80850</v>
      </c>
      <c r="E41" s="31" t="s">
        <v>224</v>
      </c>
      <c r="F41" s="475">
        <v>25</v>
      </c>
      <c r="G41" s="470">
        <f t="shared" si="1"/>
        <v>2021250</v>
      </c>
      <c r="H41" s="160"/>
      <c r="I41" s="476">
        <f>H41*D41</f>
        <v>0</v>
      </c>
      <c r="J41" s="484">
        <v>1</v>
      </c>
      <c r="K41" s="484">
        <v>1</v>
      </c>
      <c r="L41" s="484"/>
      <c r="M41" s="484">
        <v>1</v>
      </c>
      <c r="N41" s="484">
        <v>1</v>
      </c>
      <c r="O41" s="484">
        <v>1</v>
      </c>
      <c r="P41" s="502">
        <f t="shared" si="2"/>
        <v>20</v>
      </c>
      <c r="Q41" s="470">
        <f t="shared" si="4"/>
        <v>1617000</v>
      </c>
      <c r="R41" s="487"/>
    </row>
    <row r="42" spans="1:18" ht="15">
      <c r="A42" s="529">
        <v>7</v>
      </c>
      <c r="B42" s="54" t="s">
        <v>191</v>
      </c>
      <c r="C42" s="18" t="s">
        <v>196</v>
      </c>
      <c r="D42" s="55">
        <v>396550</v>
      </c>
      <c r="E42" s="55" t="s">
        <v>224</v>
      </c>
      <c r="F42" s="538">
        <v>21</v>
      </c>
      <c r="G42" s="530">
        <f t="shared" si="1"/>
        <v>8327550</v>
      </c>
      <c r="H42" s="161"/>
      <c r="I42" s="539">
        <f>H42*D42</f>
        <v>0</v>
      </c>
      <c r="J42" s="540">
        <v>1</v>
      </c>
      <c r="K42" s="540">
        <v>1</v>
      </c>
      <c r="L42" s="540"/>
      <c r="M42" s="540">
        <v>1</v>
      </c>
      <c r="N42" s="540">
        <v>1</v>
      </c>
      <c r="O42" s="540">
        <v>1</v>
      </c>
      <c r="P42" s="541">
        <f t="shared" si="2"/>
        <v>16</v>
      </c>
      <c r="Q42" s="530">
        <f t="shared" si="4"/>
        <v>6344800</v>
      </c>
      <c r="R42" s="542"/>
    </row>
    <row r="43" spans="1:21" ht="15.75">
      <c r="A43" s="546"/>
      <c r="B43" s="547" t="s">
        <v>236</v>
      </c>
      <c r="C43" s="548"/>
      <c r="D43" s="549"/>
      <c r="E43" s="549"/>
      <c r="F43" s="550"/>
      <c r="G43" s="551">
        <f>SUM(G36:G42)</f>
        <v>12989300</v>
      </c>
      <c r="H43" s="552"/>
      <c r="I43" s="553"/>
      <c r="J43" s="554"/>
      <c r="K43" s="554"/>
      <c r="L43" s="554"/>
      <c r="M43" s="554"/>
      <c r="N43" s="554"/>
      <c r="O43" s="554"/>
      <c r="P43" s="555"/>
      <c r="Q43" s="551">
        <f>SUM(Q36:Q42)</f>
        <v>10125300</v>
      </c>
      <c r="R43" s="556"/>
      <c r="U43" s="456"/>
    </row>
    <row r="44" spans="1:18" ht="15">
      <c r="A44" s="546"/>
      <c r="B44" s="557" t="s">
        <v>227</v>
      </c>
      <c r="C44" s="558"/>
      <c r="D44" s="559"/>
      <c r="E44" s="559"/>
      <c r="F44" s="560"/>
      <c r="G44" s="559"/>
      <c r="H44" s="561"/>
      <c r="I44" s="559"/>
      <c r="J44" s="560"/>
      <c r="K44" s="560"/>
      <c r="L44" s="560"/>
      <c r="M44" s="560"/>
      <c r="N44" s="560"/>
      <c r="O44" s="560"/>
      <c r="P44" s="555"/>
      <c r="Q44" s="562"/>
      <c r="R44" s="563"/>
    </row>
    <row r="45" spans="1:18" ht="15">
      <c r="A45" s="524">
        <v>1</v>
      </c>
      <c r="B45" s="525" t="s">
        <v>204</v>
      </c>
      <c r="C45" s="524" t="s">
        <v>197</v>
      </c>
      <c r="D45" s="526">
        <v>4500</v>
      </c>
      <c r="E45" s="526" t="s">
        <v>223</v>
      </c>
      <c r="F45" s="543">
        <v>16</v>
      </c>
      <c r="G45" s="526">
        <f t="shared" si="1"/>
        <v>72000</v>
      </c>
      <c r="H45" s="527"/>
      <c r="I45" s="526">
        <f>D45*H45</f>
        <v>0</v>
      </c>
      <c r="J45" s="543"/>
      <c r="K45" s="543"/>
      <c r="L45" s="543"/>
      <c r="M45" s="543"/>
      <c r="N45" s="543"/>
      <c r="O45" s="543"/>
      <c r="P45" s="544">
        <f t="shared" si="2"/>
        <v>16</v>
      </c>
      <c r="Q45" s="526">
        <f aca="true" t="shared" si="5" ref="Q45:Q73">P45*D45</f>
        <v>72000</v>
      </c>
      <c r="R45" s="545">
        <v>43892</v>
      </c>
    </row>
    <row r="46" spans="1:18" ht="15">
      <c r="A46" s="468">
        <v>2</v>
      </c>
      <c r="B46" s="469" t="s">
        <v>205</v>
      </c>
      <c r="C46" s="468" t="s">
        <v>197</v>
      </c>
      <c r="D46" s="470">
        <v>16500</v>
      </c>
      <c r="E46" s="470" t="s">
        <v>223</v>
      </c>
      <c r="F46" s="471">
        <v>15</v>
      </c>
      <c r="G46" s="470">
        <f t="shared" si="1"/>
        <v>247500</v>
      </c>
      <c r="H46" s="472"/>
      <c r="I46" s="470">
        <f>D46*H46</f>
        <v>0</v>
      </c>
      <c r="J46" s="471"/>
      <c r="K46" s="471">
        <v>4</v>
      </c>
      <c r="L46" s="471"/>
      <c r="M46" s="471"/>
      <c r="N46" s="471"/>
      <c r="O46" s="471"/>
      <c r="P46" s="502">
        <f t="shared" si="2"/>
        <v>11</v>
      </c>
      <c r="Q46" s="470">
        <f t="shared" si="5"/>
        <v>181500</v>
      </c>
      <c r="R46" s="486"/>
    </row>
    <row r="47" spans="1:18" ht="15">
      <c r="A47" s="468">
        <v>3</v>
      </c>
      <c r="B47" s="469" t="s">
        <v>228</v>
      </c>
      <c r="C47" s="468" t="s">
        <v>196</v>
      </c>
      <c r="D47" s="470">
        <v>60000</v>
      </c>
      <c r="E47" s="470" t="s">
        <v>223</v>
      </c>
      <c r="F47" s="471">
        <v>6</v>
      </c>
      <c r="G47" s="470">
        <f t="shared" si="1"/>
        <v>360000</v>
      </c>
      <c r="H47" s="472"/>
      <c r="I47" s="470">
        <f>D47*H47</f>
        <v>0</v>
      </c>
      <c r="J47" s="471">
        <v>1</v>
      </c>
      <c r="K47" s="471">
        <v>1</v>
      </c>
      <c r="L47" s="471"/>
      <c r="M47" s="471">
        <v>1</v>
      </c>
      <c r="N47" s="471"/>
      <c r="O47" s="471">
        <v>1</v>
      </c>
      <c r="P47" s="502">
        <f t="shared" si="2"/>
        <v>2</v>
      </c>
      <c r="Q47" s="470">
        <f t="shared" si="5"/>
        <v>120000</v>
      </c>
      <c r="R47" s="486">
        <v>43289</v>
      </c>
    </row>
    <row r="48" spans="1:18" ht="15">
      <c r="A48" s="468">
        <v>4</v>
      </c>
      <c r="B48" s="234" t="s">
        <v>218</v>
      </c>
      <c r="C48" s="468" t="s">
        <v>196</v>
      </c>
      <c r="D48" s="31">
        <v>832000</v>
      </c>
      <c r="E48" s="31" t="s">
        <v>224</v>
      </c>
      <c r="F48" s="475">
        <v>39</v>
      </c>
      <c r="G48" s="470">
        <f t="shared" si="1"/>
        <v>32448000</v>
      </c>
      <c r="H48" s="160"/>
      <c r="I48" s="476">
        <f>H48*D48</f>
        <v>0</v>
      </c>
      <c r="J48" s="484">
        <v>1</v>
      </c>
      <c r="K48" s="484">
        <v>1</v>
      </c>
      <c r="L48" s="484"/>
      <c r="M48" s="484">
        <v>1</v>
      </c>
      <c r="N48" s="484">
        <v>1</v>
      </c>
      <c r="O48" s="484">
        <v>1</v>
      </c>
      <c r="P48" s="502">
        <f t="shared" si="2"/>
        <v>34</v>
      </c>
      <c r="Q48" s="470">
        <f t="shared" si="5"/>
        <v>28288000</v>
      </c>
      <c r="R48" s="487"/>
    </row>
    <row r="49" spans="1:89" s="252" customFormat="1" ht="15">
      <c r="A49" s="468">
        <v>5</v>
      </c>
      <c r="B49" s="232" t="s">
        <v>32</v>
      </c>
      <c r="C49" s="468" t="s">
        <v>196</v>
      </c>
      <c r="D49" s="31">
        <v>358985</v>
      </c>
      <c r="E49" s="31" t="s">
        <v>224</v>
      </c>
      <c r="F49" s="475">
        <v>0</v>
      </c>
      <c r="G49" s="470">
        <f t="shared" si="1"/>
        <v>0</v>
      </c>
      <c r="H49" s="478"/>
      <c r="I49" s="476">
        <f>H49*D49</f>
        <v>0</v>
      </c>
      <c r="J49" s="484"/>
      <c r="K49" s="484"/>
      <c r="L49" s="484"/>
      <c r="M49" s="484"/>
      <c r="N49" s="484"/>
      <c r="O49" s="484"/>
      <c r="P49" s="502">
        <f t="shared" si="2"/>
        <v>0</v>
      </c>
      <c r="Q49" s="470">
        <f t="shared" si="5"/>
        <v>0</v>
      </c>
      <c r="R49" s="487"/>
      <c r="S49" s="50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</row>
    <row r="50" spans="1:18" ht="15">
      <c r="A50" s="468">
        <v>6</v>
      </c>
      <c r="B50" s="232" t="s">
        <v>32</v>
      </c>
      <c r="C50" s="468" t="s">
        <v>196</v>
      </c>
      <c r="D50" s="31">
        <v>341220</v>
      </c>
      <c r="E50" s="31" t="s">
        <v>224</v>
      </c>
      <c r="F50" s="475">
        <v>4</v>
      </c>
      <c r="G50" s="470">
        <f t="shared" si="1"/>
        <v>1364880</v>
      </c>
      <c r="H50" s="478"/>
      <c r="I50" s="476">
        <f aca="true" t="shared" si="6" ref="I50:I73">H50*D50</f>
        <v>0</v>
      </c>
      <c r="J50" s="484">
        <v>1</v>
      </c>
      <c r="K50" s="484"/>
      <c r="L50" s="484"/>
      <c r="M50" s="484">
        <v>1</v>
      </c>
      <c r="N50" s="484">
        <v>1</v>
      </c>
      <c r="O50" s="484">
        <v>1</v>
      </c>
      <c r="P50" s="502">
        <f t="shared" si="2"/>
        <v>0</v>
      </c>
      <c r="Q50" s="470">
        <f t="shared" si="5"/>
        <v>0</v>
      </c>
      <c r="R50" s="487"/>
    </row>
    <row r="51" spans="1:18" ht="15">
      <c r="A51" s="468">
        <v>7</v>
      </c>
      <c r="B51" s="234" t="s">
        <v>32</v>
      </c>
      <c r="C51" s="468" t="s">
        <v>196</v>
      </c>
      <c r="D51" s="31">
        <v>341220</v>
      </c>
      <c r="E51" s="31" t="s">
        <v>224</v>
      </c>
      <c r="F51" s="475">
        <v>25</v>
      </c>
      <c r="G51" s="470">
        <f t="shared" si="1"/>
        <v>8530500</v>
      </c>
      <c r="H51" s="160"/>
      <c r="I51" s="476">
        <f>H51*D51</f>
        <v>0</v>
      </c>
      <c r="J51" s="484"/>
      <c r="K51" s="484"/>
      <c r="L51" s="484"/>
      <c r="M51" s="484"/>
      <c r="N51" s="484"/>
      <c r="O51" s="484"/>
      <c r="P51" s="502">
        <f t="shared" si="2"/>
        <v>25</v>
      </c>
      <c r="Q51" s="470">
        <f t="shared" si="5"/>
        <v>8530500</v>
      </c>
      <c r="R51" s="487"/>
    </row>
    <row r="52" spans="1:18" ht="15">
      <c r="A52" s="468">
        <v>8</v>
      </c>
      <c r="B52" s="234" t="s">
        <v>32</v>
      </c>
      <c r="C52" s="468" t="s">
        <v>196</v>
      </c>
      <c r="D52" s="31">
        <v>341220</v>
      </c>
      <c r="E52" s="31" t="s">
        <v>224</v>
      </c>
      <c r="F52" s="475">
        <v>25</v>
      </c>
      <c r="G52" s="470">
        <f t="shared" si="1"/>
        <v>8530500</v>
      </c>
      <c r="H52" s="160"/>
      <c r="I52" s="476">
        <f>H52*D52</f>
        <v>0</v>
      </c>
      <c r="J52" s="484"/>
      <c r="K52" s="484"/>
      <c r="L52" s="484"/>
      <c r="M52" s="484"/>
      <c r="N52" s="484"/>
      <c r="O52" s="484"/>
      <c r="P52" s="502">
        <f t="shared" si="2"/>
        <v>25</v>
      </c>
      <c r="Q52" s="470">
        <f t="shared" si="5"/>
        <v>8530500</v>
      </c>
      <c r="R52" s="487"/>
    </row>
    <row r="53" spans="1:19" ht="15">
      <c r="A53" s="468">
        <v>9</v>
      </c>
      <c r="B53" s="234" t="s">
        <v>36</v>
      </c>
      <c r="C53" s="231" t="s">
        <v>197</v>
      </c>
      <c r="D53" s="31">
        <v>145200</v>
      </c>
      <c r="E53" s="31" t="s">
        <v>224</v>
      </c>
      <c r="F53" s="475">
        <v>0</v>
      </c>
      <c r="G53" s="470">
        <f t="shared" si="1"/>
        <v>0</v>
      </c>
      <c r="H53" s="160"/>
      <c r="I53" s="476">
        <f t="shared" si="6"/>
        <v>0</v>
      </c>
      <c r="J53" s="484"/>
      <c r="K53" s="484"/>
      <c r="L53" s="484"/>
      <c r="M53" s="484"/>
      <c r="N53" s="484"/>
      <c r="O53" s="484"/>
      <c r="P53" s="502">
        <f t="shared" si="2"/>
        <v>0</v>
      </c>
      <c r="Q53" s="470">
        <f t="shared" si="5"/>
        <v>0</v>
      </c>
      <c r="R53" s="487"/>
      <c r="S53" s="504"/>
    </row>
    <row r="54" spans="1:18" ht="15">
      <c r="A54" s="468">
        <v>10</v>
      </c>
      <c r="B54" s="234" t="s">
        <v>36</v>
      </c>
      <c r="C54" s="231" t="s">
        <v>197</v>
      </c>
      <c r="D54" s="31">
        <v>208000</v>
      </c>
      <c r="E54" s="31" t="s">
        <v>224</v>
      </c>
      <c r="F54" s="475">
        <v>12</v>
      </c>
      <c r="G54" s="470">
        <f t="shared" si="1"/>
        <v>2496000</v>
      </c>
      <c r="H54" s="160"/>
      <c r="I54" s="476">
        <f>H54*D54</f>
        <v>0</v>
      </c>
      <c r="J54" s="484">
        <v>1</v>
      </c>
      <c r="K54" s="484">
        <v>2</v>
      </c>
      <c r="L54" s="484"/>
      <c r="M54" s="484"/>
      <c r="N54" s="484">
        <v>1</v>
      </c>
      <c r="O54" s="484">
        <v>1</v>
      </c>
      <c r="P54" s="502">
        <f t="shared" si="2"/>
        <v>7</v>
      </c>
      <c r="Q54" s="470">
        <f t="shared" si="5"/>
        <v>1456000</v>
      </c>
      <c r="R54" s="487"/>
    </row>
    <row r="55" spans="1:18" ht="15">
      <c r="A55" s="468">
        <v>11</v>
      </c>
      <c r="B55" s="234" t="s">
        <v>36</v>
      </c>
      <c r="C55" s="231" t="s">
        <v>197</v>
      </c>
      <c r="D55" s="31">
        <v>130900</v>
      </c>
      <c r="E55" s="31" t="s">
        <v>224</v>
      </c>
      <c r="F55" s="475">
        <v>20</v>
      </c>
      <c r="G55" s="470">
        <f t="shared" si="1"/>
        <v>2618000</v>
      </c>
      <c r="H55" s="160"/>
      <c r="I55" s="476">
        <f>H55*D55</f>
        <v>0</v>
      </c>
      <c r="J55" s="484"/>
      <c r="K55" s="484"/>
      <c r="L55" s="484"/>
      <c r="M55" s="484"/>
      <c r="N55" s="484"/>
      <c r="O55" s="484"/>
      <c r="P55" s="502">
        <f t="shared" si="2"/>
        <v>20</v>
      </c>
      <c r="Q55" s="470">
        <f t="shared" si="5"/>
        <v>2618000</v>
      </c>
      <c r="R55" s="487"/>
    </row>
    <row r="56" spans="1:18" ht="15">
      <c r="A56" s="468">
        <v>12</v>
      </c>
      <c r="B56" s="234" t="s">
        <v>36</v>
      </c>
      <c r="C56" s="231" t="s">
        <v>219</v>
      </c>
      <c r="D56" s="31">
        <v>130900</v>
      </c>
      <c r="E56" s="31" t="s">
        <v>224</v>
      </c>
      <c r="F56" s="475">
        <v>20</v>
      </c>
      <c r="G56" s="470">
        <f t="shared" si="1"/>
        <v>2618000</v>
      </c>
      <c r="H56" s="160"/>
      <c r="I56" s="476">
        <f>H56*D56</f>
        <v>0</v>
      </c>
      <c r="J56" s="484"/>
      <c r="K56" s="484"/>
      <c r="L56" s="484"/>
      <c r="M56" s="484"/>
      <c r="N56" s="484"/>
      <c r="O56" s="484"/>
      <c r="P56" s="502">
        <f t="shared" si="2"/>
        <v>20</v>
      </c>
      <c r="Q56" s="470">
        <f t="shared" si="5"/>
        <v>2618000</v>
      </c>
      <c r="R56" s="487"/>
    </row>
    <row r="57" spans="1:18" ht="15">
      <c r="A57" s="468">
        <v>13</v>
      </c>
      <c r="B57" s="234" t="s">
        <v>36</v>
      </c>
      <c r="C57" s="231" t="s">
        <v>197</v>
      </c>
      <c r="D57" s="31">
        <v>130900</v>
      </c>
      <c r="E57" s="31" t="s">
        <v>224</v>
      </c>
      <c r="F57" s="475">
        <v>40</v>
      </c>
      <c r="G57" s="470">
        <f t="shared" si="1"/>
        <v>5236000</v>
      </c>
      <c r="H57" s="160"/>
      <c r="I57" s="476">
        <f>H57*D57</f>
        <v>0</v>
      </c>
      <c r="J57" s="484"/>
      <c r="K57" s="484"/>
      <c r="L57" s="484"/>
      <c r="M57" s="484"/>
      <c r="N57" s="484"/>
      <c r="O57" s="484"/>
      <c r="P57" s="502">
        <f t="shared" si="2"/>
        <v>40</v>
      </c>
      <c r="Q57" s="470">
        <f t="shared" si="5"/>
        <v>5236000</v>
      </c>
      <c r="R57" s="487"/>
    </row>
    <row r="58" spans="1:19" ht="15">
      <c r="A58" s="468">
        <v>14</v>
      </c>
      <c r="B58" s="234" t="s">
        <v>229</v>
      </c>
      <c r="C58" s="231" t="s">
        <v>197</v>
      </c>
      <c r="D58" s="31">
        <v>141900</v>
      </c>
      <c r="E58" s="31" t="s">
        <v>224</v>
      </c>
      <c r="F58" s="475">
        <v>42</v>
      </c>
      <c r="G58" s="470">
        <f t="shared" si="1"/>
        <v>5959800</v>
      </c>
      <c r="H58" s="160"/>
      <c r="I58" s="476">
        <f t="shared" si="6"/>
        <v>0</v>
      </c>
      <c r="J58" s="484"/>
      <c r="K58" s="484"/>
      <c r="L58" s="484"/>
      <c r="M58" s="484"/>
      <c r="N58" s="484"/>
      <c r="O58" s="484"/>
      <c r="P58" s="502">
        <f t="shared" si="2"/>
        <v>42</v>
      </c>
      <c r="Q58" s="470">
        <f t="shared" si="5"/>
        <v>5959800</v>
      </c>
      <c r="R58" s="487"/>
      <c r="S58" s="504"/>
    </row>
    <row r="59" spans="1:18" ht="15">
      <c r="A59" s="468">
        <v>15</v>
      </c>
      <c r="B59" s="234" t="s">
        <v>230</v>
      </c>
      <c r="C59" s="231" t="s">
        <v>197</v>
      </c>
      <c r="D59" s="31">
        <v>132000</v>
      </c>
      <c r="E59" s="31" t="s">
        <v>224</v>
      </c>
      <c r="F59" s="475">
        <v>60</v>
      </c>
      <c r="G59" s="470">
        <f t="shared" si="1"/>
        <v>7920000</v>
      </c>
      <c r="H59" s="160"/>
      <c r="I59" s="476">
        <f t="shared" si="6"/>
        <v>0</v>
      </c>
      <c r="J59" s="484">
        <v>1</v>
      </c>
      <c r="K59" s="484">
        <v>1</v>
      </c>
      <c r="L59" s="484"/>
      <c r="M59" s="484">
        <v>1</v>
      </c>
      <c r="N59" s="484">
        <v>1</v>
      </c>
      <c r="O59" s="484">
        <v>1</v>
      </c>
      <c r="P59" s="502">
        <f t="shared" si="2"/>
        <v>55</v>
      </c>
      <c r="Q59" s="470">
        <f t="shared" si="5"/>
        <v>7260000</v>
      </c>
      <c r="R59" s="487"/>
    </row>
    <row r="60" spans="1:18" ht="15">
      <c r="A60" s="468">
        <v>16</v>
      </c>
      <c r="B60" s="234" t="s">
        <v>230</v>
      </c>
      <c r="C60" s="231" t="s">
        <v>219</v>
      </c>
      <c r="D60" s="31">
        <v>132000</v>
      </c>
      <c r="E60" s="31" t="s">
        <v>224</v>
      </c>
      <c r="F60" s="475">
        <v>0</v>
      </c>
      <c r="G60" s="470">
        <f t="shared" si="1"/>
        <v>0</v>
      </c>
      <c r="H60" s="160"/>
      <c r="I60" s="476">
        <f>H60*D60</f>
        <v>0</v>
      </c>
      <c r="J60" s="484"/>
      <c r="K60" s="484"/>
      <c r="L60" s="484"/>
      <c r="M60" s="484"/>
      <c r="N60" s="484"/>
      <c r="O60" s="484"/>
      <c r="P60" s="502">
        <f t="shared" si="2"/>
        <v>0</v>
      </c>
      <c r="Q60" s="470">
        <f t="shared" si="5"/>
        <v>0</v>
      </c>
      <c r="R60" s="487"/>
    </row>
    <row r="61" spans="1:18" ht="15">
      <c r="A61" s="468">
        <v>17</v>
      </c>
      <c r="B61" s="234" t="s">
        <v>230</v>
      </c>
      <c r="C61" s="231" t="s">
        <v>219</v>
      </c>
      <c r="D61" s="31">
        <v>132000</v>
      </c>
      <c r="E61" s="31" t="s">
        <v>224</v>
      </c>
      <c r="F61" s="475">
        <v>0</v>
      </c>
      <c r="G61" s="470">
        <f t="shared" si="1"/>
        <v>0</v>
      </c>
      <c r="H61" s="160"/>
      <c r="I61" s="476">
        <f>H61*D61</f>
        <v>0</v>
      </c>
      <c r="J61" s="484"/>
      <c r="K61" s="484"/>
      <c r="L61" s="484"/>
      <c r="M61" s="484"/>
      <c r="N61" s="484"/>
      <c r="O61" s="484"/>
      <c r="P61" s="502">
        <f t="shared" si="2"/>
        <v>0</v>
      </c>
      <c r="Q61" s="470">
        <f t="shared" si="5"/>
        <v>0</v>
      </c>
      <c r="R61" s="487"/>
    </row>
    <row r="62" spans="1:18" ht="15">
      <c r="A62" s="468">
        <v>18</v>
      </c>
      <c r="B62" s="234" t="s">
        <v>41</v>
      </c>
      <c r="C62" s="231" t="s">
        <v>219</v>
      </c>
      <c r="D62" s="31">
        <v>49500</v>
      </c>
      <c r="E62" s="31" t="s">
        <v>224</v>
      </c>
      <c r="F62" s="475">
        <v>7</v>
      </c>
      <c r="G62" s="470">
        <f t="shared" si="1"/>
        <v>346500</v>
      </c>
      <c r="H62" s="160"/>
      <c r="I62" s="476">
        <f>H62*D62</f>
        <v>0</v>
      </c>
      <c r="J62" s="484">
        <v>1</v>
      </c>
      <c r="K62" s="484"/>
      <c r="L62" s="484"/>
      <c r="M62" s="484"/>
      <c r="N62" s="484"/>
      <c r="O62" s="484"/>
      <c r="P62" s="502">
        <f t="shared" si="2"/>
        <v>6</v>
      </c>
      <c r="Q62" s="470">
        <f t="shared" si="5"/>
        <v>297000</v>
      </c>
      <c r="R62" s="487"/>
    </row>
    <row r="63" spans="1:18" ht="15">
      <c r="A63" s="468">
        <v>19</v>
      </c>
      <c r="B63" s="234" t="s">
        <v>6</v>
      </c>
      <c r="C63" s="231" t="s">
        <v>197</v>
      </c>
      <c r="D63" s="31">
        <v>2007.5</v>
      </c>
      <c r="E63" s="31" t="s">
        <v>224</v>
      </c>
      <c r="F63" s="475">
        <v>6900</v>
      </c>
      <c r="G63" s="470">
        <f t="shared" si="1"/>
        <v>13851750</v>
      </c>
      <c r="H63" s="160"/>
      <c r="I63" s="476">
        <f t="shared" si="6"/>
        <v>0</v>
      </c>
      <c r="J63" s="484"/>
      <c r="K63" s="484">
        <v>500</v>
      </c>
      <c r="L63" s="484">
        <v>300</v>
      </c>
      <c r="M63" s="484"/>
      <c r="N63" s="484"/>
      <c r="O63" s="484"/>
      <c r="P63" s="502">
        <f t="shared" si="2"/>
        <v>6100</v>
      </c>
      <c r="Q63" s="470">
        <f t="shared" si="5"/>
        <v>12245750</v>
      </c>
      <c r="R63" s="487"/>
    </row>
    <row r="64" spans="1:18" ht="15">
      <c r="A64" s="468">
        <v>20</v>
      </c>
      <c r="B64" s="234" t="s">
        <v>39</v>
      </c>
      <c r="C64" s="231" t="s">
        <v>196</v>
      </c>
      <c r="D64" s="31">
        <v>441200</v>
      </c>
      <c r="E64" s="31" t="s">
        <v>224</v>
      </c>
      <c r="F64" s="475">
        <v>10</v>
      </c>
      <c r="G64" s="470">
        <f t="shared" si="1"/>
        <v>4412000</v>
      </c>
      <c r="H64" s="160"/>
      <c r="I64" s="476">
        <f t="shared" si="6"/>
        <v>0</v>
      </c>
      <c r="J64" s="484"/>
      <c r="K64" s="484"/>
      <c r="L64" s="484"/>
      <c r="M64" s="484"/>
      <c r="N64" s="484">
        <v>1</v>
      </c>
      <c r="O64" s="484"/>
      <c r="P64" s="502">
        <f t="shared" si="2"/>
        <v>9</v>
      </c>
      <c r="Q64" s="470">
        <f t="shared" si="5"/>
        <v>3970800</v>
      </c>
      <c r="R64" s="487"/>
    </row>
    <row r="65" spans="1:18" ht="15">
      <c r="A65" s="468">
        <v>21</v>
      </c>
      <c r="B65" s="234" t="s">
        <v>192</v>
      </c>
      <c r="C65" s="231" t="s">
        <v>196</v>
      </c>
      <c r="D65" s="31">
        <v>417368</v>
      </c>
      <c r="E65" s="31" t="s">
        <v>224</v>
      </c>
      <c r="F65" s="475">
        <v>2</v>
      </c>
      <c r="G65" s="470">
        <f t="shared" si="1"/>
        <v>834736</v>
      </c>
      <c r="H65" s="160"/>
      <c r="I65" s="476">
        <f t="shared" si="6"/>
        <v>0</v>
      </c>
      <c r="J65" s="484">
        <v>1</v>
      </c>
      <c r="K65" s="484">
        <v>1</v>
      </c>
      <c r="L65" s="484"/>
      <c r="M65" s="484"/>
      <c r="N65" s="484"/>
      <c r="O65" s="484"/>
      <c r="P65" s="502">
        <f t="shared" si="2"/>
        <v>0</v>
      </c>
      <c r="Q65" s="470">
        <f t="shared" si="5"/>
        <v>0</v>
      </c>
      <c r="R65" s="487"/>
    </row>
    <row r="66" spans="1:18" ht="15">
      <c r="A66" s="468">
        <v>22</v>
      </c>
      <c r="B66" s="234" t="s">
        <v>193</v>
      </c>
      <c r="C66" s="231" t="s">
        <v>196</v>
      </c>
      <c r="D66" s="31">
        <v>430155</v>
      </c>
      <c r="E66" s="31" t="s">
        <v>224</v>
      </c>
      <c r="F66" s="475">
        <v>79</v>
      </c>
      <c r="G66" s="470">
        <f t="shared" si="1"/>
        <v>33982245</v>
      </c>
      <c r="H66" s="160"/>
      <c r="I66" s="476">
        <f t="shared" si="6"/>
        <v>0</v>
      </c>
      <c r="J66" s="484"/>
      <c r="K66" s="484">
        <v>1</v>
      </c>
      <c r="L66" s="484"/>
      <c r="M66" s="484"/>
      <c r="N66" s="484">
        <v>1</v>
      </c>
      <c r="O66" s="484">
        <v>2</v>
      </c>
      <c r="P66" s="502">
        <f t="shared" si="2"/>
        <v>75</v>
      </c>
      <c r="Q66" s="470">
        <f t="shared" si="5"/>
        <v>32261625</v>
      </c>
      <c r="R66" s="487"/>
    </row>
    <row r="67" spans="1:18" ht="15">
      <c r="A67" s="468">
        <v>23</v>
      </c>
      <c r="B67" s="234" t="s">
        <v>194</v>
      </c>
      <c r="C67" s="231" t="s">
        <v>196</v>
      </c>
      <c r="D67" s="31">
        <v>285274</v>
      </c>
      <c r="E67" s="31" t="s">
        <v>224</v>
      </c>
      <c r="F67" s="475">
        <v>49</v>
      </c>
      <c r="G67" s="470">
        <f t="shared" si="1"/>
        <v>13978426</v>
      </c>
      <c r="H67" s="160"/>
      <c r="I67" s="476">
        <f t="shared" si="6"/>
        <v>0</v>
      </c>
      <c r="J67" s="484"/>
      <c r="K67" s="484"/>
      <c r="L67" s="484"/>
      <c r="M67" s="484">
        <v>1</v>
      </c>
      <c r="N67" s="484">
        <v>1</v>
      </c>
      <c r="O67" s="484">
        <v>1</v>
      </c>
      <c r="P67" s="502">
        <f t="shared" si="2"/>
        <v>46</v>
      </c>
      <c r="Q67" s="470">
        <f t="shared" si="5"/>
        <v>13122604</v>
      </c>
      <c r="R67" s="487"/>
    </row>
    <row r="68" spans="1:18" ht="15">
      <c r="A68" s="468">
        <v>24</v>
      </c>
      <c r="B68" s="234" t="s">
        <v>195</v>
      </c>
      <c r="C68" s="231" t="s">
        <v>196</v>
      </c>
      <c r="D68" s="31">
        <v>361035</v>
      </c>
      <c r="E68" s="31" t="s">
        <v>224</v>
      </c>
      <c r="F68" s="475">
        <v>38</v>
      </c>
      <c r="G68" s="470">
        <f t="shared" si="1"/>
        <v>13719330</v>
      </c>
      <c r="H68" s="160"/>
      <c r="I68" s="476">
        <f t="shared" si="6"/>
        <v>0</v>
      </c>
      <c r="J68" s="484"/>
      <c r="K68" s="484">
        <v>1</v>
      </c>
      <c r="L68" s="484"/>
      <c r="M68" s="484">
        <v>1</v>
      </c>
      <c r="N68" s="484">
        <v>1</v>
      </c>
      <c r="O68" s="484">
        <v>1</v>
      </c>
      <c r="P68" s="502">
        <f t="shared" si="2"/>
        <v>34</v>
      </c>
      <c r="Q68" s="470">
        <f t="shared" si="5"/>
        <v>12275190</v>
      </c>
      <c r="R68" s="487">
        <v>43369</v>
      </c>
    </row>
    <row r="69" spans="1:18" ht="15">
      <c r="A69" s="468">
        <v>25</v>
      </c>
      <c r="B69" s="234" t="s">
        <v>231</v>
      </c>
      <c r="C69" s="231" t="s">
        <v>219</v>
      </c>
      <c r="D69" s="31">
        <v>41000</v>
      </c>
      <c r="E69" s="31" t="s">
        <v>223</v>
      </c>
      <c r="F69" s="479">
        <v>0</v>
      </c>
      <c r="G69" s="470">
        <f t="shared" si="1"/>
        <v>0</v>
      </c>
      <c r="H69" s="160"/>
      <c r="I69" s="476">
        <f t="shared" si="6"/>
        <v>0</v>
      </c>
      <c r="J69" s="484"/>
      <c r="K69" s="484"/>
      <c r="L69" s="484"/>
      <c r="M69" s="484"/>
      <c r="N69" s="484"/>
      <c r="O69" s="484"/>
      <c r="P69" s="502">
        <f t="shared" si="2"/>
        <v>0</v>
      </c>
      <c r="Q69" s="470">
        <f t="shared" si="5"/>
        <v>0</v>
      </c>
      <c r="R69" s="487"/>
    </row>
    <row r="70" spans="1:18" ht="15">
      <c r="A70" s="468">
        <v>26</v>
      </c>
      <c r="B70" s="234" t="s">
        <v>232</v>
      </c>
      <c r="C70" s="231" t="s">
        <v>219</v>
      </c>
      <c r="D70" s="31">
        <v>45000</v>
      </c>
      <c r="E70" s="31" t="s">
        <v>223</v>
      </c>
      <c r="F70" s="479">
        <v>0</v>
      </c>
      <c r="G70" s="470">
        <f t="shared" si="1"/>
        <v>0</v>
      </c>
      <c r="H70" s="160"/>
      <c r="I70" s="476">
        <f t="shared" si="6"/>
        <v>0</v>
      </c>
      <c r="J70" s="484"/>
      <c r="K70" s="484"/>
      <c r="L70" s="484"/>
      <c r="M70" s="484"/>
      <c r="N70" s="484"/>
      <c r="O70" s="484"/>
      <c r="P70" s="502">
        <f t="shared" si="2"/>
        <v>0</v>
      </c>
      <c r="Q70" s="470">
        <f t="shared" si="5"/>
        <v>0</v>
      </c>
      <c r="R70" s="487"/>
    </row>
    <row r="71" spans="1:18" ht="15">
      <c r="A71" s="468">
        <v>27</v>
      </c>
      <c r="B71" s="234" t="s">
        <v>233</v>
      </c>
      <c r="C71" s="231" t="s">
        <v>74</v>
      </c>
      <c r="D71" s="31">
        <v>20900</v>
      </c>
      <c r="E71" s="31" t="s">
        <v>223</v>
      </c>
      <c r="F71" s="479">
        <v>0</v>
      </c>
      <c r="G71" s="470">
        <f t="shared" si="1"/>
        <v>0</v>
      </c>
      <c r="H71" s="160"/>
      <c r="I71" s="476">
        <f t="shared" si="6"/>
        <v>0</v>
      </c>
      <c r="J71" s="484"/>
      <c r="K71" s="484"/>
      <c r="L71" s="484"/>
      <c r="M71" s="484"/>
      <c r="N71" s="484"/>
      <c r="O71" s="484"/>
      <c r="P71" s="502">
        <f t="shared" si="2"/>
        <v>0</v>
      </c>
      <c r="Q71" s="470">
        <f t="shared" si="5"/>
        <v>0</v>
      </c>
      <c r="R71" s="487"/>
    </row>
    <row r="72" spans="1:18" ht="15">
      <c r="A72" s="468">
        <v>28</v>
      </c>
      <c r="B72" s="234" t="s">
        <v>234</v>
      </c>
      <c r="C72" s="231" t="s">
        <v>74</v>
      </c>
      <c r="D72" s="31">
        <v>13000</v>
      </c>
      <c r="E72" s="31" t="s">
        <v>223</v>
      </c>
      <c r="F72" s="479">
        <v>0</v>
      </c>
      <c r="G72" s="470">
        <f t="shared" si="1"/>
        <v>0</v>
      </c>
      <c r="H72" s="160"/>
      <c r="I72" s="476">
        <f t="shared" si="6"/>
        <v>0</v>
      </c>
      <c r="J72" s="484"/>
      <c r="K72" s="484"/>
      <c r="L72" s="484"/>
      <c r="M72" s="484"/>
      <c r="N72" s="484"/>
      <c r="O72" s="484"/>
      <c r="P72" s="502">
        <f t="shared" si="2"/>
        <v>0</v>
      </c>
      <c r="Q72" s="470">
        <f t="shared" si="5"/>
        <v>0</v>
      </c>
      <c r="R72" s="487"/>
    </row>
    <row r="73" spans="1:18" ht="15">
      <c r="A73" s="529">
        <v>29</v>
      </c>
      <c r="B73" s="54" t="s">
        <v>235</v>
      </c>
      <c r="C73" s="18" t="s">
        <v>74</v>
      </c>
      <c r="D73" s="55">
        <v>12250</v>
      </c>
      <c r="E73" s="55" t="s">
        <v>223</v>
      </c>
      <c r="F73" s="528">
        <v>0</v>
      </c>
      <c r="G73" s="530">
        <f t="shared" si="1"/>
        <v>0</v>
      </c>
      <c r="H73" s="161"/>
      <c r="I73" s="539">
        <f t="shared" si="6"/>
        <v>0</v>
      </c>
      <c r="J73" s="540"/>
      <c r="K73" s="540"/>
      <c r="L73" s="540"/>
      <c r="M73" s="540"/>
      <c r="N73" s="540"/>
      <c r="O73" s="540"/>
      <c r="P73" s="541">
        <f t="shared" si="2"/>
        <v>0</v>
      </c>
      <c r="Q73" s="530">
        <f t="shared" si="5"/>
        <v>0</v>
      </c>
      <c r="R73" s="542"/>
    </row>
    <row r="74" spans="1:21" ht="16.5" thickBot="1">
      <c r="A74" s="564"/>
      <c r="B74" s="565" t="s">
        <v>236</v>
      </c>
      <c r="C74" s="564"/>
      <c r="D74" s="566"/>
      <c r="E74" s="566"/>
      <c r="F74" s="567"/>
      <c r="G74" s="568">
        <f>SUM(G45:G73)</f>
        <v>159526167</v>
      </c>
      <c r="H74" s="569"/>
      <c r="I74" s="570"/>
      <c r="J74" s="570"/>
      <c r="K74" s="570"/>
      <c r="L74" s="570"/>
      <c r="M74" s="570"/>
      <c r="N74" s="570"/>
      <c r="O74" s="570"/>
      <c r="P74" s="571"/>
      <c r="Q74" s="572">
        <f>SUM(Q45:Q73)</f>
        <v>145043269</v>
      </c>
      <c r="R74" s="573"/>
      <c r="U74" s="589"/>
    </row>
    <row r="75" spans="1:21" ht="17.25" thickBot="1" thickTop="1">
      <c r="A75" s="313" t="s">
        <v>46</v>
      </c>
      <c r="B75" s="314"/>
      <c r="C75" s="314"/>
      <c r="D75" s="10"/>
      <c r="E75" s="10"/>
      <c r="F75" s="700">
        <f>G34+G43+G74</f>
        <v>179454122</v>
      </c>
      <c r="G75" s="701"/>
      <c r="H75" s="532"/>
      <c r="I75" s="532">
        <f>SUM(I49:I74)</f>
        <v>0</v>
      </c>
      <c r="J75" s="532"/>
      <c r="K75" s="532"/>
      <c r="L75" s="532"/>
      <c r="M75" s="532"/>
      <c r="N75" s="532"/>
      <c r="O75" s="532"/>
      <c r="P75" s="717">
        <f>Q34+Q43+Q74</f>
        <v>158821194</v>
      </c>
      <c r="Q75" s="718"/>
      <c r="R75" s="24"/>
      <c r="U75" s="456"/>
    </row>
    <row r="76" spans="1:18" ht="15.75" thickTop="1">
      <c r="A76" s="72"/>
      <c r="B76" s="72"/>
      <c r="C76" s="72"/>
      <c r="D76" s="72"/>
      <c r="E76" s="7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75"/>
      <c r="Q76" s="223"/>
      <c r="R76" s="75"/>
    </row>
    <row r="77" spans="1:21" ht="15.75">
      <c r="A77" s="236">
        <v>1</v>
      </c>
      <c r="B77" s="240" t="s">
        <v>150</v>
      </c>
      <c r="D77" s="244" t="s">
        <v>151</v>
      </c>
      <c r="E77" s="244"/>
      <c r="G77" s="241"/>
      <c r="H77" s="237"/>
      <c r="I77" s="237"/>
      <c r="J77" s="237"/>
      <c r="K77" s="237"/>
      <c r="L77" s="237"/>
      <c r="M77" s="237"/>
      <c r="N77" s="237"/>
      <c r="O77" s="237"/>
      <c r="P77" s="535" t="s">
        <v>288</v>
      </c>
      <c r="R77" s="75"/>
      <c r="U77" s="456"/>
    </row>
    <row r="78" spans="1:21" ht="15.75">
      <c r="A78" s="236"/>
      <c r="B78" s="240" t="s">
        <v>170</v>
      </c>
      <c r="D78" s="242"/>
      <c r="E78" s="242"/>
      <c r="G78" s="243"/>
      <c r="H78" s="237"/>
      <c r="I78" s="237"/>
      <c r="J78" s="237"/>
      <c r="K78" s="237"/>
      <c r="L78" s="237"/>
      <c r="M78" s="237"/>
      <c r="N78" s="237"/>
      <c r="O78" s="237"/>
      <c r="P78" s="535" t="s">
        <v>163</v>
      </c>
      <c r="R78" s="75"/>
      <c r="U78" s="589"/>
    </row>
    <row r="79" spans="1:18" ht="15.75">
      <c r="A79" s="236"/>
      <c r="B79" s="240"/>
      <c r="D79" s="243"/>
      <c r="E79" s="243"/>
      <c r="G79" s="243"/>
      <c r="H79" s="237"/>
      <c r="J79" s="237"/>
      <c r="K79" s="237"/>
      <c r="L79" s="237"/>
      <c r="M79" s="237"/>
      <c r="N79" s="480"/>
      <c r="O79" s="480"/>
      <c r="P79" s="535"/>
      <c r="R79" s="226"/>
    </row>
    <row r="80" spans="7:18" ht="15.75">
      <c r="G80" s="243"/>
      <c r="H80" s="237"/>
      <c r="J80" s="237"/>
      <c r="K80" s="237"/>
      <c r="L80" s="237"/>
      <c r="M80" s="237"/>
      <c r="N80" s="237"/>
      <c r="O80" s="237"/>
      <c r="P80" s="248"/>
      <c r="R80" s="226"/>
    </row>
    <row r="81" spans="1:18" ht="15.75">
      <c r="A81" s="236">
        <v>2</v>
      </c>
      <c r="B81" s="240" t="s">
        <v>178</v>
      </c>
      <c r="D81" s="242" t="s">
        <v>155</v>
      </c>
      <c r="E81" s="242"/>
      <c r="G81" s="243"/>
      <c r="H81" s="237"/>
      <c r="K81" s="237"/>
      <c r="L81" s="237"/>
      <c r="M81" s="237"/>
      <c r="N81" s="237"/>
      <c r="O81" s="237"/>
      <c r="P81" s="248"/>
      <c r="R81" s="226"/>
    </row>
    <row r="82" spans="1:18" ht="15.75">
      <c r="A82" s="236"/>
      <c r="B82" s="240" t="s">
        <v>162</v>
      </c>
      <c r="D82" s="243"/>
      <c r="E82" s="243"/>
      <c r="G82" s="241"/>
      <c r="H82" s="237"/>
      <c r="K82" s="237"/>
      <c r="L82" s="237"/>
      <c r="M82" s="237"/>
      <c r="N82" s="237"/>
      <c r="O82" s="237"/>
      <c r="P82" s="315" t="s">
        <v>148</v>
      </c>
      <c r="R82" s="226"/>
    </row>
    <row r="83" spans="1:18" ht="15.75">
      <c r="A83" s="236"/>
      <c r="B83" s="240"/>
      <c r="D83" s="240"/>
      <c r="E83" s="240"/>
      <c r="G83" s="241"/>
      <c r="H83" s="237"/>
      <c r="I83" s="535" t="s">
        <v>133</v>
      </c>
      <c r="K83" s="237"/>
      <c r="L83" s="237"/>
      <c r="M83" s="237"/>
      <c r="N83" s="237"/>
      <c r="O83" s="237"/>
      <c r="P83" s="535" t="s">
        <v>149</v>
      </c>
      <c r="R83" s="226"/>
    </row>
    <row r="84" spans="6:18" ht="15.75">
      <c r="F84" s="241"/>
      <c r="G84" s="241"/>
      <c r="H84" s="237"/>
      <c r="I84" s="535" t="s">
        <v>153</v>
      </c>
      <c r="R84" s="226"/>
    </row>
    <row r="85" spans="1:18" ht="15.75">
      <c r="A85" s="236">
        <v>3</v>
      </c>
      <c r="B85" s="240" t="s">
        <v>156</v>
      </c>
      <c r="D85" s="244" t="s">
        <v>155</v>
      </c>
      <c r="E85" s="244"/>
      <c r="F85" s="245"/>
      <c r="G85" s="245"/>
      <c r="H85" s="238"/>
      <c r="I85" s="535" t="s">
        <v>154</v>
      </c>
      <c r="R85" s="75"/>
    </row>
    <row r="86" spans="1:18" ht="15.75">
      <c r="A86" s="236"/>
      <c r="B86" s="240" t="s">
        <v>158</v>
      </c>
      <c r="C86" s="240"/>
      <c r="D86" s="240"/>
      <c r="E86" s="240"/>
      <c r="F86" s="239"/>
      <c r="G86" s="239"/>
      <c r="H86" s="238"/>
      <c r="I86" s="227"/>
      <c r="P86" s="75"/>
      <c r="Q86" s="75"/>
      <c r="R86" s="75"/>
    </row>
    <row r="87" spans="1:18" ht="15">
      <c r="A87" s="72"/>
      <c r="B87" s="72"/>
      <c r="C87" s="72"/>
      <c r="D87" s="72"/>
      <c r="E87" s="72"/>
      <c r="F87" s="222"/>
      <c r="G87" s="222"/>
      <c r="H87" s="222"/>
      <c r="I87" s="227"/>
      <c r="K87" s="227"/>
      <c r="L87" s="227"/>
      <c r="M87" s="227"/>
      <c r="N87" s="227"/>
      <c r="O87" s="227"/>
      <c r="P87" s="75"/>
      <c r="Q87" s="223"/>
      <c r="R87" s="75"/>
    </row>
    <row r="88" spans="1:18" ht="15">
      <c r="A88" s="72"/>
      <c r="B88" s="72"/>
      <c r="C88" s="72"/>
      <c r="D88" s="72"/>
      <c r="E88" s="72"/>
      <c r="F88" s="222"/>
      <c r="G88" s="222"/>
      <c r="H88" s="222"/>
      <c r="I88" s="315" t="s">
        <v>157</v>
      </c>
      <c r="K88" s="227"/>
      <c r="L88" s="227"/>
      <c r="M88" s="227"/>
      <c r="N88" s="227"/>
      <c r="O88" s="227"/>
      <c r="P88" s="75"/>
      <c r="Q88" s="223"/>
      <c r="R88" s="75"/>
    </row>
    <row r="89" spans="1:18" ht="15">
      <c r="A89" s="72"/>
      <c r="B89" s="72"/>
      <c r="C89" s="72"/>
      <c r="D89" s="72"/>
      <c r="E89" s="72"/>
      <c r="F89" s="222"/>
      <c r="G89" s="222"/>
      <c r="H89" s="222"/>
      <c r="I89" s="535" t="s">
        <v>159</v>
      </c>
      <c r="K89" s="227"/>
      <c r="L89" s="227"/>
      <c r="M89" s="227"/>
      <c r="N89" s="227"/>
      <c r="O89" s="227"/>
      <c r="P89" s="75"/>
      <c r="Q89" s="223"/>
      <c r="R89" s="75"/>
    </row>
    <row r="90" spans="1:18" ht="15">
      <c r="A90" s="72"/>
      <c r="B90" s="72"/>
      <c r="C90" s="72"/>
      <c r="D90" s="72"/>
      <c r="E90" s="72"/>
      <c r="F90" s="222"/>
      <c r="G90" s="222"/>
      <c r="H90" s="222"/>
      <c r="I90" s="535" t="s">
        <v>160</v>
      </c>
      <c r="K90" s="315"/>
      <c r="L90" s="315"/>
      <c r="M90" s="315"/>
      <c r="N90" s="315"/>
      <c r="O90" s="315"/>
      <c r="P90" s="75"/>
      <c r="Q90" s="223"/>
      <c r="R90" s="75"/>
    </row>
    <row r="91" spans="1:18" ht="15">
      <c r="A91" s="72"/>
      <c r="B91" s="72"/>
      <c r="C91" s="72"/>
      <c r="D91" s="72"/>
      <c r="E91" s="72"/>
      <c r="F91" s="222"/>
      <c r="G91" s="222"/>
      <c r="H91" s="222"/>
      <c r="P91" s="75"/>
      <c r="Q91" s="223"/>
      <c r="R91" s="75"/>
    </row>
    <row r="92" spans="1:18" ht="15">
      <c r="A92" s="72"/>
      <c r="B92" s="72"/>
      <c r="C92" s="72"/>
      <c r="D92" s="72"/>
      <c r="E92" s="72"/>
      <c r="F92" s="222"/>
      <c r="G92" s="222"/>
      <c r="H92" s="222"/>
      <c r="P92" s="75"/>
      <c r="Q92" s="223"/>
      <c r="R92" s="75"/>
    </row>
    <row r="93" spans="1:18" ht="15">
      <c r="A93" s="72"/>
      <c r="B93" s="72"/>
      <c r="C93" s="72"/>
      <c r="D93" s="72"/>
      <c r="E93" s="7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75"/>
      <c r="Q93" s="223"/>
      <c r="R93" s="75"/>
    </row>
  </sheetData>
  <sheetProtection/>
  <mergeCells count="14">
    <mergeCell ref="R4:R6"/>
    <mergeCell ref="H5:I5"/>
    <mergeCell ref="A4:A6"/>
    <mergeCell ref="B4:B6"/>
    <mergeCell ref="C4:C6"/>
    <mergeCell ref="D4:D6"/>
    <mergeCell ref="E4:E6"/>
    <mergeCell ref="F4:G5"/>
    <mergeCell ref="F75:G75"/>
    <mergeCell ref="P75:Q75"/>
    <mergeCell ref="L5:M5"/>
    <mergeCell ref="H4:I4"/>
    <mergeCell ref="J4:O4"/>
    <mergeCell ref="P4:Q5"/>
  </mergeCells>
  <printOptions/>
  <pageMargins left="0.946850394" right="0.523622047" top="0.2" bottom="0.196850393700787" header="0.31496062992126" footer="0.31496062992126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M93"/>
  <sheetViews>
    <sheetView zoomScalePageLayoutView="0" workbookViewId="0" topLeftCell="A1">
      <pane xSplit="1" ySplit="6" topLeftCell="B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82" sqref="AA82"/>
    </sheetView>
  </sheetViews>
  <sheetFormatPr defaultColWidth="9.140625" defaultRowHeight="15"/>
  <cols>
    <col min="1" max="1" width="4.57421875" style="227" customWidth="1"/>
    <col min="2" max="2" width="23.57421875" style="227" customWidth="1"/>
    <col min="3" max="3" width="9.00390625" style="227" customWidth="1"/>
    <col min="4" max="4" width="12.7109375" style="227" customWidth="1"/>
    <col min="5" max="5" width="12.00390625" style="227" customWidth="1"/>
    <col min="6" max="6" width="4.8515625" style="575" customWidth="1"/>
    <col min="7" max="7" width="14.28125" style="575" customWidth="1"/>
    <col min="8" max="8" width="7.140625" style="575" customWidth="1"/>
    <col min="9" max="9" width="13.140625" style="575" customWidth="1"/>
    <col min="10" max="15" width="9.28125" style="575" customWidth="1"/>
    <col min="16" max="17" width="9.28125" style="578" customWidth="1"/>
    <col min="18" max="18" width="5.00390625" style="227" customWidth="1"/>
    <col min="19" max="19" width="14.57421875" style="227" customWidth="1"/>
    <col min="20" max="20" width="8.8515625" style="227" customWidth="1"/>
    <col min="21" max="21" width="5.57421875" style="227" customWidth="1"/>
    <col min="22" max="22" width="14.00390625" style="227" bestFit="1" customWidth="1"/>
    <col min="23" max="23" width="16.00390625" style="227" bestFit="1" customWidth="1"/>
    <col min="24" max="16384" width="9.140625" style="227" customWidth="1"/>
  </cols>
  <sheetData>
    <row r="1" spans="1:17" ht="18.75">
      <c r="A1" s="1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5" ht="15">
      <c r="A2" s="8" t="s">
        <v>169</v>
      </c>
      <c r="B2" s="575"/>
      <c r="C2" s="575"/>
      <c r="D2" s="575"/>
      <c r="E2" s="575"/>
    </row>
    <row r="3" spans="1:17" ht="15.75" thickBot="1">
      <c r="A3" s="2" t="s">
        <v>308</v>
      </c>
      <c r="C3" s="575"/>
      <c r="D3" s="575"/>
      <c r="E3" s="575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20" ht="22.5" customHeight="1" thickTop="1">
      <c r="A4" s="635" t="s">
        <v>0</v>
      </c>
      <c r="B4" s="635" t="s">
        <v>1</v>
      </c>
      <c r="C4" s="720" t="s">
        <v>2</v>
      </c>
      <c r="D4" s="638" t="s">
        <v>10</v>
      </c>
      <c r="E4" s="638" t="s">
        <v>222</v>
      </c>
      <c r="F4" s="651" t="s">
        <v>21</v>
      </c>
      <c r="G4" s="652"/>
      <c r="H4" s="661" t="s">
        <v>7</v>
      </c>
      <c r="I4" s="661"/>
      <c r="J4" s="657" t="s">
        <v>3</v>
      </c>
      <c r="K4" s="658"/>
      <c r="L4" s="658"/>
      <c r="M4" s="658"/>
      <c r="N4" s="658"/>
      <c r="O4" s="658"/>
      <c r="P4" s="577"/>
      <c r="Q4" s="577"/>
      <c r="R4" s="633" t="s">
        <v>22</v>
      </c>
      <c r="S4" s="633"/>
      <c r="T4" s="638" t="s">
        <v>115</v>
      </c>
    </row>
    <row r="5" spans="1:20" ht="17.25" customHeight="1">
      <c r="A5" s="636"/>
      <c r="B5" s="636"/>
      <c r="C5" s="721"/>
      <c r="D5" s="639"/>
      <c r="E5" s="639"/>
      <c r="F5" s="653"/>
      <c r="G5" s="654"/>
      <c r="H5" s="725" t="s">
        <v>293</v>
      </c>
      <c r="I5" s="726"/>
      <c r="J5" s="580" t="s">
        <v>294</v>
      </c>
      <c r="K5" s="580" t="s">
        <v>296</v>
      </c>
      <c r="L5" s="581" t="s">
        <v>298</v>
      </c>
      <c r="M5" s="581" t="s">
        <v>298</v>
      </c>
      <c r="N5" s="580" t="s">
        <v>301</v>
      </c>
      <c r="O5" s="580" t="s">
        <v>303</v>
      </c>
      <c r="P5" s="580" t="s">
        <v>305</v>
      </c>
      <c r="Q5" s="580" t="s">
        <v>305</v>
      </c>
      <c r="R5" s="634"/>
      <c r="S5" s="634"/>
      <c r="T5" s="639"/>
    </row>
    <row r="6" spans="1:20" ht="74.25" customHeight="1" thickBot="1">
      <c r="A6" s="637"/>
      <c r="B6" s="637"/>
      <c r="C6" s="722"/>
      <c r="D6" s="640"/>
      <c r="E6" s="640"/>
      <c r="F6" s="574" t="s">
        <v>42</v>
      </c>
      <c r="G6" s="574" t="s">
        <v>13</v>
      </c>
      <c r="H6" s="574" t="s">
        <v>42</v>
      </c>
      <c r="I6" s="574" t="s">
        <v>13</v>
      </c>
      <c r="J6" s="481" t="s">
        <v>295</v>
      </c>
      <c r="K6" s="481" t="s">
        <v>297</v>
      </c>
      <c r="L6" s="481" t="s">
        <v>299</v>
      </c>
      <c r="M6" s="481" t="s">
        <v>300</v>
      </c>
      <c r="N6" s="481" t="s">
        <v>302</v>
      </c>
      <c r="O6" s="481" t="s">
        <v>304</v>
      </c>
      <c r="P6" s="481" t="s">
        <v>306</v>
      </c>
      <c r="Q6" s="481" t="s">
        <v>307</v>
      </c>
      <c r="R6" s="80" t="s">
        <v>42</v>
      </c>
      <c r="S6" s="574" t="s">
        <v>13</v>
      </c>
      <c r="T6" s="640"/>
    </row>
    <row r="7" spans="1:20" ht="15.75" thickTop="1">
      <c r="A7" s="372"/>
      <c r="B7" s="372" t="s">
        <v>225</v>
      </c>
      <c r="C7" s="372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4"/>
      <c r="S7" s="373"/>
      <c r="T7" s="373"/>
    </row>
    <row r="8" spans="1:20" ht="15">
      <c r="A8" s="468">
        <v>1</v>
      </c>
      <c r="B8" s="469" t="s">
        <v>131</v>
      </c>
      <c r="C8" s="468" t="s">
        <v>44</v>
      </c>
      <c r="D8" s="470">
        <v>5000</v>
      </c>
      <c r="E8" s="470" t="s">
        <v>223</v>
      </c>
      <c r="F8" s="471">
        <v>73</v>
      </c>
      <c r="G8" s="470">
        <f>D8*F8</f>
        <v>365000</v>
      </c>
      <c r="H8" s="472"/>
      <c r="I8" s="470">
        <f>D8*H8</f>
        <v>0</v>
      </c>
      <c r="J8" s="471">
        <v>3</v>
      </c>
      <c r="K8" s="471">
        <v>3</v>
      </c>
      <c r="L8" s="471">
        <v>9</v>
      </c>
      <c r="M8" s="471">
        <v>10</v>
      </c>
      <c r="N8" s="471">
        <v>3</v>
      </c>
      <c r="O8" s="471">
        <v>6</v>
      </c>
      <c r="P8" s="471"/>
      <c r="Q8" s="471">
        <v>3</v>
      </c>
      <c r="R8" s="502">
        <f>F8+H8-J8-K8-L8-M8-N8-O8-P8-Q8</f>
        <v>36</v>
      </c>
      <c r="S8" s="470">
        <f aca="true" t="shared" si="0" ref="S8:S33">R8*D8</f>
        <v>180000</v>
      </c>
      <c r="T8" s="486">
        <v>43350</v>
      </c>
    </row>
    <row r="9" spans="1:20" ht="15">
      <c r="A9" s="468">
        <v>2</v>
      </c>
      <c r="B9" s="469" t="s">
        <v>198</v>
      </c>
      <c r="C9" s="468" t="s">
        <v>197</v>
      </c>
      <c r="D9" s="470">
        <v>14700</v>
      </c>
      <c r="E9" s="470" t="s">
        <v>223</v>
      </c>
      <c r="F9" s="471">
        <v>6</v>
      </c>
      <c r="G9" s="470">
        <f aca="true" t="shared" si="1" ref="G9:G73">D9*F9</f>
        <v>88200</v>
      </c>
      <c r="H9" s="472"/>
      <c r="I9" s="470">
        <f>D9*H9</f>
        <v>0</v>
      </c>
      <c r="J9" s="471"/>
      <c r="K9" s="471"/>
      <c r="L9" s="471"/>
      <c r="M9" s="471"/>
      <c r="N9" s="471"/>
      <c r="O9" s="471"/>
      <c r="P9" s="471"/>
      <c r="Q9" s="471"/>
      <c r="R9" s="502">
        <f aca="true" t="shared" si="2" ref="R9:R33">F9+H9-J9-K9-L9-M9-N9-O9-P9-Q9</f>
        <v>6</v>
      </c>
      <c r="S9" s="470">
        <f t="shared" si="0"/>
        <v>88200</v>
      </c>
      <c r="T9" s="486">
        <v>43472</v>
      </c>
    </row>
    <row r="10" spans="1:21" ht="15">
      <c r="A10" s="468">
        <v>3</v>
      </c>
      <c r="B10" s="469" t="s">
        <v>24</v>
      </c>
      <c r="C10" s="468" t="s">
        <v>44</v>
      </c>
      <c r="D10" s="470">
        <v>6000</v>
      </c>
      <c r="E10" s="470" t="s">
        <v>223</v>
      </c>
      <c r="F10" s="471">
        <v>19</v>
      </c>
      <c r="G10" s="470">
        <f t="shared" si="1"/>
        <v>114000</v>
      </c>
      <c r="H10" s="472"/>
      <c r="I10" s="470">
        <f>D10*H10</f>
        <v>0</v>
      </c>
      <c r="J10" s="471">
        <v>13</v>
      </c>
      <c r="K10" s="471">
        <v>6</v>
      </c>
      <c r="L10" s="471"/>
      <c r="M10" s="471"/>
      <c r="N10" s="471"/>
      <c r="O10" s="471"/>
      <c r="P10" s="471"/>
      <c r="Q10" s="471"/>
      <c r="R10" s="502">
        <f t="shared" si="2"/>
        <v>0</v>
      </c>
      <c r="S10" s="470">
        <f t="shared" si="0"/>
        <v>0</v>
      </c>
      <c r="T10" s="486">
        <v>43511</v>
      </c>
      <c r="U10" s="504"/>
    </row>
    <row r="11" spans="1:20" ht="15">
      <c r="A11" s="468">
        <v>4</v>
      </c>
      <c r="B11" s="234" t="s">
        <v>24</v>
      </c>
      <c r="C11" s="231" t="s">
        <v>19</v>
      </c>
      <c r="D11" s="31">
        <v>37500</v>
      </c>
      <c r="E11" s="31" t="s">
        <v>292</v>
      </c>
      <c r="F11" s="475"/>
      <c r="G11" s="470"/>
      <c r="H11" s="160">
        <v>200</v>
      </c>
      <c r="I11" s="476">
        <f>H11*D11</f>
        <v>7500000</v>
      </c>
      <c r="J11" s="484"/>
      <c r="K11" s="484">
        <v>7</v>
      </c>
      <c r="L11" s="484">
        <v>23</v>
      </c>
      <c r="M11" s="484">
        <v>20</v>
      </c>
      <c r="N11" s="484">
        <v>3</v>
      </c>
      <c r="O11" s="484">
        <v>3</v>
      </c>
      <c r="P11" s="540"/>
      <c r="Q11" s="540">
        <v>3</v>
      </c>
      <c r="R11" s="502">
        <f aca="true" t="shared" si="3" ref="R11:R17">F11+H11-J11-K11-L11-M11-N11-O11-P11-Q11</f>
        <v>141</v>
      </c>
      <c r="S11" s="530">
        <f>R11*D11</f>
        <v>5287500</v>
      </c>
      <c r="T11" s="582" t="s">
        <v>312</v>
      </c>
    </row>
    <row r="12" spans="1:20" ht="15">
      <c r="A12" s="468">
        <v>5</v>
      </c>
      <c r="B12" s="469" t="s">
        <v>199</v>
      </c>
      <c r="C12" s="468" t="s">
        <v>44</v>
      </c>
      <c r="D12" s="470">
        <v>6000</v>
      </c>
      <c r="E12" s="470" t="s">
        <v>223</v>
      </c>
      <c r="F12" s="471">
        <v>25</v>
      </c>
      <c r="G12" s="470">
        <f>D12*F12</f>
        <v>150000</v>
      </c>
      <c r="H12" s="472"/>
      <c r="I12" s="470">
        <f>D12*H12</f>
        <v>0</v>
      </c>
      <c r="J12" s="471">
        <v>3</v>
      </c>
      <c r="K12" s="471">
        <v>3</v>
      </c>
      <c r="L12" s="471">
        <v>9</v>
      </c>
      <c r="M12" s="471">
        <v>10</v>
      </c>
      <c r="N12" s="471"/>
      <c r="O12" s="471"/>
      <c r="P12" s="471"/>
      <c r="Q12" s="471"/>
      <c r="R12" s="502">
        <f t="shared" si="3"/>
        <v>0</v>
      </c>
      <c r="S12" s="470">
        <f t="shared" si="0"/>
        <v>0</v>
      </c>
      <c r="T12" s="486">
        <v>43865</v>
      </c>
    </row>
    <row r="13" spans="1:21" ht="15">
      <c r="A13" s="468">
        <v>6</v>
      </c>
      <c r="B13" s="469" t="s">
        <v>70</v>
      </c>
      <c r="C13" s="468" t="s">
        <v>209</v>
      </c>
      <c r="D13" s="470">
        <v>12000</v>
      </c>
      <c r="E13" s="470" t="s">
        <v>223</v>
      </c>
      <c r="F13" s="471">
        <v>4</v>
      </c>
      <c r="G13" s="470">
        <f>D13*F13</f>
        <v>48000</v>
      </c>
      <c r="H13" s="472"/>
      <c r="I13" s="470">
        <f>D13*H13</f>
        <v>0</v>
      </c>
      <c r="J13" s="471">
        <v>1</v>
      </c>
      <c r="K13" s="471">
        <v>1</v>
      </c>
      <c r="L13" s="471"/>
      <c r="M13" s="471"/>
      <c r="N13" s="471">
        <v>1</v>
      </c>
      <c r="O13" s="471">
        <v>1</v>
      </c>
      <c r="P13" s="471"/>
      <c r="Q13" s="471"/>
      <c r="R13" s="502">
        <f t="shared" si="3"/>
        <v>0</v>
      </c>
      <c r="S13" s="470">
        <f t="shared" si="0"/>
        <v>0</v>
      </c>
      <c r="T13" s="486">
        <v>43205</v>
      </c>
      <c r="U13" s="504"/>
    </row>
    <row r="14" spans="1:20" ht="15">
      <c r="A14" s="468">
        <v>7</v>
      </c>
      <c r="B14" s="234" t="s">
        <v>78</v>
      </c>
      <c r="C14" s="231" t="s">
        <v>72</v>
      </c>
      <c r="D14" s="31">
        <v>18750</v>
      </c>
      <c r="E14" s="31" t="s">
        <v>224</v>
      </c>
      <c r="F14" s="475">
        <v>0</v>
      </c>
      <c r="G14" s="470">
        <f>D14*F14</f>
        <v>0</v>
      </c>
      <c r="H14" s="160"/>
      <c r="I14" s="476">
        <f>H14*D14</f>
        <v>0</v>
      </c>
      <c r="J14" s="484"/>
      <c r="K14" s="484"/>
      <c r="L14" s="484"/>
      <c r="M14" s="484"/>
      <c r="N14" s="484"/>
      <c r="O14" s="484"/>
      <c r="P14" s="484"/>
      <c r="Q14" s="484"/>
      <c r="R14" s="502">
        <f t="shared" si="3"/>
        <v>0</v>
      </c>
      <c r="S14" s="470">
        <f t="shared" si="0"/>
        <v>0</v>
      </c>
      <c r="T14" s="487">
        <v>43466</v>
      </c>
    </row>
    <row r="15" spans="1:21" ht="15">
      <c r="A15" s="468">
        <v>8</v>
      </c>
      <c r="B15" s="469" t="s">
        <v>202</v>
      </c>
      <c r="C15" s="468" t="s">
        <v>74</v>
      </c>
      <c r="D15" s="470">
        <v>14800</v>
      </c>
      <c r="E15" s="470" t="s">
        <v>223</v>
      </c>
      <c r="F15" s="471">
        <v>0</v>
      </c>
      <c r="G15" s="470">
        <f>D15*F15</f>
        <v>0</v>
      </c>
      <c r="H15" s="472"/>
      <c r="I15" s="470">
        <f>D15*H15</f>
        <v>0</v>
      </c>
      <c r="J15" s="471"/>
      <c r="K15" s="471"/>
      <c r="L15" s="471"/>
      <c r="M15" s="471"/>
      <c r="N15" s="471"/>
      <c r="O15" s="471"/>
      <c r="P15" s="471"/>
      <c r="Q15" s="471"/>
      <c r="R15" s="502">
        <f t="shared" si="3"/>
        <v>0</v>
      </c>
      <c r="S15" s="470">
        <f t="shared" si="0"/>
        <v>0</v>
      </c>
      <c r="T15" s="486"/>
      <c r="U15" s="504"/>
    </row>
    <row r="16" spans="1:20" ht="15">
      <c r="A16" s="468">
        <v>9</v>
      </c>
      <c r="B16" s="234" t="s">
        <v>77</v>
      </c>
      <c r="C16" s="231" t="s">
        <v>74</v>
      </c>
      <c r="D16" s="31">
        <v>18800</v>
      </c>
      <c r="E16" s="31" t="s">
        <v>224</v>
      </c>
      <c r="F16" s="475">
        <v>10</v>
      </c>
      <c r="G16" s="470">
        <f>D16*F16</f>
        <v>188000</v>
      </c>
      <c r="H16" s="160"/>
      <c r="I16" s="476">
        <f>H16*D16</f>
        <v>0</v>
      </c>
      <c r="J16" s="484"/>
      <c r="K16" s="484"/>
      <c r="L16" s="484"/>
      <c r="M16" s="484"/>
      <c r="N16" s="484"/>
      <c r="O16" s="484"/>
      <c r="P16" s="484"/>
      <c r="Q16" s="484"/>
      <c r="R16" s="502">
        <f t="shared" si="3"/>
        <v>10</v>
      </c>
      <c r="S16" s="470">
        <f t="shared" si="0"/>
        <v>188000</v>
      </c>
      <c r="T16" s="487">
        <v>43182</v>
      </c>
    </row>
    <row r="17" spans="1:20" ht="15">
      <c r="A17" s="468">
        <v>10</v>
      </c>
      <c r="B17" s="234" t="s">
        <v>16</v>
      </c>
      <c r="C17" s="231" t="s">
        <v>74</v>
      </c>
      <c r="D17" s="31">
        <v>18200</v>
      </c>
      <c r="E17" s="31" t="s">
        <v>292</v>
      </c>
      <c r="F17" s="475"/>
      <c r="G17" s="470"/>
      <c r="H17" s="160">
        <v>200</v>
      </c>
      <c r="I17" s="476">
        <f>H17*D17</f>
        <v>3640000</v>
      </c>
      <c r="J17" s="484"/>
      <c r="K17" s="484"/>
      <c r="L17" s="484"/>
      <c r="M17" s="484"/>
      <c r="N17" s="484">
        <v>2</v>
      </c>
      <c r="O17" s="484">
        <v>2</v>
      </c>
      <c r="P17" s="540"/>
      <c r="Q17" s="540">
        <v>2</v>
      </c>
      <c r="R17" s="502">
        <f t="shared" si="3"/>
        <v>194</v>
      </c>
      <c r="S17" s="530">
        <f>R17*D17</f>
        <v>3530800</v>
      </c>
      <c r="T17" s="582" t="s">
        <v>314</v>
      </c>
    </row>
    <row r="18" spans="1:21" ht="15">
      <c r="A18" s="468">
        <v>11</v>
      </c>
      <c r="B18" s="469" t="s">
        <v>68</v>
      </c>
      <c r="C18" s="468" t="s">
        <v>210</v>
      </c>
      <c r="D18" s="470">
        <v>745</v>
      </c>
      <c r="E18" s="470" t="s">
        <v>223</v>
      </c>
      <c r="F18" s="471">
        <v>15</v>
      </c>
      <c r="G18" s="470">
        <f t="shared" si="1"/>
        <v>11175</v>
      </c>
      <c r="H18" s="472"/>
      <c r="I18" s="470">
        <f aca="true" t="shared" si="4" ref="I18:I28">D18*H18</f>
        <v>0</v>
      </c>
      <c r="J18" s="471">
        <v>5</v>
      </c>
      <c r="K18" s="471">
        <v>5</v>
      </c>
      <c r="L18" s="471">
        <v>5</v>
      </c>
      <c r="M18" s="471"/>
      <c r="N18" s="471"/>
      <c r="O18" s="471"/>
      <c r="P18" s="471"/>
      <c r="Q18" s="471"/>
      <c r="R18" s="502">
        <f t="shared" si="2"/>
        <v>0</v>
      </c>
      <c r="S18" s="470">
        <f t="shared" si="0"/>
        <v>0</v>
      </c>
      <c r="T18" s="486">
        <v>43231</v>
      </c>
      <c r="U18" s="504"/>
    </row>
    <row r="19" spans="1:20" ht="15">
      <c r="A19" s="468">
        <v>12</v>
      </c>
      <c r="B19" s="234" t="s">
        <v>290</v>
      </c>
      <c r="C19" s="231" t="s">
        <v>210</v>
      </c>
      <c r="D19" s="31">
        <v>2260</v>
      </c>
      <c r="E19" s="31" t="s">
        <v>292</v>
      </c>
      <c r="F19" s="475"/>
      <c r="G19" s="470"/>
      <c r="H19" s="160">
        <v>2910</v>
      </c>
      <c r="I19" s="476">
        <f>H19*D19</f>
        <v>6576600</v>
      </c>
      <c r="J19" s="484"/>
      <c r="K19" s="484"/>
      <c r="L19" s="484"/>
      <c r="M19" s="484"/>
      <c r="N19" s="484">
        <v>20</v>
      </c>
      <c r="O19" s="484">
        <v>20</v>
      </c>
      <c r="P19" s="540"/>
      <c r="Q19" s="540">
        <v>20</v>
      </c>
      <c r="R19" s="502">
        <f>F19+H19-J19-K19-L19-M19-N19-O19-P19-Q19</f>
        <v>2850</v>
      </c>
      <c r="S19" s="530">
        <f>R19*D19</f>
        <v>6441000</v>
      </c>
      <c r="T19" s="582" t="s">
        <v>311</v>
      </c>
    </row>
    <row r="20" spans="1:20" ht="15">
      <c r="A20" s="468">
        <v>13</v>
      </c>
      <c r="B20" s="469" t="s">
        <v>69</v>
      </c>
      <c r="C20" s="468" t="s">
        <v>210</v>
      </c>
      <c r="D20" s="470">
        <v>1250</v>
      </c>
      <c r="E20" s="470" t="s">
        <v>223</v>
      </c>
      <c r="F20" s="471">
        <v>0</v>
      </c>
      <c r="G20" s="470">
        <f t="shared" si="1"/>
        <v>0</v>
      </c>
      <c r="H20" s="472"/>
      <c r="I20" s="470">
        <f t="shared" si="4"/>
        <v>0</v>
      </c>
      <c r="J20" s="471"/>
      <c r="K20" s="471"/>
      <c r="L20" s="471"/>
      <c r="M20" s="471"/>
      <c r="N20" s="471"/>
      <c r="O20" s="471"/>
      <c r="P20" s="471"/>
      <c r="Q20" s="471"/>
      <c r="R20" s="502">
        <f t="shared" si="2"/>
        <v>0</v>
      </c>
      <c r="S20" s="470">
        <f t="shared" si="0"/>
        <v>0</v>
      </c>
      <c r="T20" s="486">
        <v>43199</v>
      </c>
    </row>
    <row r="21" spans="1:21" ht="15">
      <c r="A21" s="468">
        <v>14</v>
      </c>
      <c r="B21" s="469" t="s">
        <v>213</v>
      </c>
      <c r="C21" s="468" t="s">
        <v>197</v>
      </c>
      <c r="D21" s="470">
        <v>345</v>
      </c>
      <c r="E21" s="470" t="s">
        <v>223</v>
      </c>
      <c r="F21" s="471">
        <v>0</v>
      </c>
      <c r="G21" s="470">
        <f t="shared" si="1"/>
        <v>0</v>
      </c>
      <c r="H21" s="472"/>
      <c r="I21" s="470">
        <f t="shared" si="4"/>
        <v>0</v>
      </c>
      <c r="J21" s="471"/>
      <c r="K21" s="471"/>
      <c r="L21" s="471"/>
      <c r="M21" s="471"/>
      <c r="N21" s="471"/>
      <c r="O21" s="471"/>
      <c r="P21" s="471"/>
      <c r="Q21" s="471"/>
      <c r="R21" s="502">
        <f t="shared" si="2"/>
        <v>0</v>
      </c>
      <c r="S21" s="470">
        <f t="shared" si="0"/>
        <v>0</v>
      </c>
      <c r="T21" s="486">
        <v>43374</v>
      </c>
      <c r="U21" s="504"/>
    </row>
    <row r="22" spans="1:20" ht="15">
      <c r="A22" s="468">
        <v>15</v>
      </c>
      <c r="B22" s="234" t="s">
        <v>289</v>
      </c>
      <c r="C22" s="231" t="s">
        <v>291</v>
      </c>
      <c r="D22" s="31">
        <v>20400</v>
      </c>
      <c r="E22" s="31" t="s">
        <v>292</v>
      </c>
      <c r="F22" s="475"/>
      <c r="G22" s="470"/>
      <c r="H22" s="160">
        <v>96</v>
      </c>
      <c r="I22" s="476">
        <f>H22*D22</f>
        <v>1958400</v>
      </c>
      <c r="J22" s="484"/>
      <c r="K22" s="484"/>
      <c r="L22" s="484"/>
      <c r="M22" s="484"/>
      <c r="N22" s="484">
        <v>1</v>
      </c>
      <c r="O22" s="484">
        <v>2</v>
      </c>
      <c r="P22" s="540"/>
      <c r="Q22" s="540">
        <v>1</v>
      </c>
      <c r="R22" s="502">
        <f>F22+H22-J22-K22-L22-M22-N22-O22-P22-Q22</f>
        <v>92</v>
      </c>
      <c r="S22" s="530">
        <f>R22*D22</f>
        <v>1876800</v>
      </c>
      <c r="T22" s="582" t="s">
        <v>310</v>
      </c>
    </row>
    <row r="23" spans="1:20" ht="15">
      <c r="A23" s="468">
        <v>16</v>
      </c>
      <c r="B23" s="469" t="s">
        <v>206</v>
      </c>
      <c r="C23" s="468" t="s">
        <v>197</v>
      </c>
      <c r="D23" s="470">
        <v>12900</v>
      </c>
      <c r="E23" s="470" t="s">
        <v>223</v>
      </c>
      <c r="F23" s="471">
        <v>21</v>
      </c>
      <c r="G23" s="470">
        <f t="shared" si="1"/>
        <v>270900</v>
      </c>
      <c r="H23" s="472"/>
      <c r="I23" s="470">
        <f t="shared" si="4"/>
        <v>0</v>
      </c>
      <c r="J23" s="471"/>
      <c r="K23" s="471"/>
      <c r="L23" s="471"/>
      <c r="M23" s="471"/>
      <c r="N23" s="471"/>
      <c r="O23" s="471"/>
      <c r="P23" s="471"/>
      <c r="Q23" s="471"/>
      <c r="R23" s="502">
        <f t="shared" si="2"/>
        <v>21</v>
      </c>
      <c r="S23" s="470">
        <f t="shared" si="0"/>
        <v>270900</v>
      </c>
      <c r="T23" s="486">
        <v>43532</v>
      </c>
    </row>
    <row r="24" spans="1:21" ht="15">
      <c r="A24" s="468">
        <v>17</v>
      </c>
      <c r="B24" s="469" t="s">
        <v>61</v>
      </c>
      <c r="C24" s="468" t="s">
        <v>9</v>
      </c>
      <c r="D24" s="470">
        <v>21000</v>
      </c>
      <c r="E24" s="470" t="s">
        <v>223</v>
      </c>
      <c r="F24" s="471">
        <v>37</v>
      </c>
      <c r="G24" s="470">
        <f t="shared" si="1"/>
        <v>777000</v>
      </c>
      <c r="H24" s="472"/>
      <c r="I24" s="470">
        <f t="shared" si="4"/>
        <v>0</v>
      </c>
      <c r="J24" s="471">
        <v>6</v>
      </c>
      <c r="K24" s="471">
        <v>7</v>
      </c>
      <c r="L24" s="471">
        <v>10</v>
      </c>
      <c r="M24" s="471">
        <v>14</v>
      </c>
      <c r="N24" s="471"/>
      <c r="O24" s="471"/>
      <c r="P24" s="471"/>
      <c r="Q24" s="471"/>
      <c r="R24" s="502">
        <f t="shared" si="2"/>
        <v>0</v>
      </c>
      <c r="S24" s="470">
        <f t="shared" si="0"/>
        <v>0</v>
      </c>
      <c r="T24" s="486">
        <v>43600</v>
      </c>
      <c r="U24" s="504"/>
    </row>
    <row r="25" spans="1:20" ht="15">
      <c r="A25" s="468">
        <v>18</v>
      </c>
      <c r="B25" s="234" t="s">
        <v>61</v>
      </c>
      <c r="C25" s="231" t="s">
        <v>9</v>
      </c>
      <c r="D25" s="31">
        <v>28000</v>
      </c>
      <c r="E25" s="31" t="s">
        <v>292</v>
      </c>
      <c r="F25" s="475"/>
      <c r="G25" s="470"/>
      <c r="H25" s="160">
        <v>150</v>
      </c>
      <c r="I25" s="476">
        <f>H25*D25</f>
        <v>4200000</v>
      </c>
      <c r="J25" s="484"/>
      <c r="K25" s="484"/>
      <c r="L25" s="484"/>
      <c r="M25" s="484"/>
      <c r="N25" s="484">
        <v>2</v>
      </c>
      <c r="O25" s="484">
        <v>2</v>
      </c>
      <c r="P25" s="540"/>
      <c r="Q25" s="540">
        <v>2</v>
      </c>
      <c r="R25" s="502">
        <f>F25+H25-J25-K25-L25-M25-N25-O25-P25-Q25</f>
        <v>144</v>
      </c>
      <c r="S25" s="530">
        <f>R25*D25</f>
        <v>4032000</v>
      </c>
      <c r="T25" s="582" t="s">
        <v>313</v>
      </c>
    </row>
    <row r="26" spans="1:21" ht="15">
      <c r="A26" s="468">
        <v>19</v>
      </c>
      <c r="B26" s="469" t="s">
        <v>207</v>
      </c>
      <c r="C26" s="468" t="s">
        <v>217</v>
      </c>
      <c r="D26" s="470">
        <v>1425</v>
      </c>
      <c r="E26" s="470" t="s">
        <v>223</v>
      </c>
      <c r="F26" s="471">
        <v>720</v>
      </c>
      <c r="G26" s="470">
        <f t="shared" si="1"/>
        <v>1026000</v>
      </c>
      <c r="H26" s="472"/>
      <c r="I26" s="470">
        <f t="shared" si="4"/>
        <v>0</v>
      </c>
      <c r="J26" s="471">
        <v>240</v>
      </c>
      <c r="K26" s="471">
        <v>240</v>
      </c>
      <c r="L26" s="471">
        <v>240</v>
      </c>
      <c r="M26" s="471"/>
      <c r="N26" s="471"/>
      <c r="O26" s="471"/>
      <c r="P26" s="471"/>
      <c r="Q26" s="471"/>
      <c r="R26" s="502">
        <f t="shared" si="2"/>
        <v>0</v>
      </c>
      <c r="S26" s="470">
        <f t="shared" si="0"/>
        <v>0</v>
      </c>
      <c r="T26" s="486">
        <v>43118</v>
      </c>
      <c r="U26" s="504"/>
    </row>
    <row r="27" spans="1:20" ht="15">
      <c r="A27" s="468">
        <v>20</v>
      </c>
      <c r="B27" s="234" t="s">
        <v>207</v>
      </c>
      <c r="C27" s="231" t="s">
        <v>197</v>
      </c>
      <c r="D27" s="31">
        <v>1775</v>
      </c>
      <c r="E27" s="31" t="s">
        <v>292</v>
      </c>
      <c r="F27" s="475"/>
      <c r="G27" s="470"/>
      <c r="H27" s="160">
        <v>10000</v>
      </c>
      <c r="I27" s="476">
        <f>H27*D27</f>
        <v>17750000</v>
      </c>
      <c r="J27" s="484"/>
      <c r="K27" s="484"/>
      <c r="L27" s="484"/>
      <c r="M27" s="484">
        <v>520</v>
      </c>
      <c r="N27" s="484">
        <v>80</v>
      </c>
      <c r="O27" s="484">
        <v>80</v>
      </c>
      <c r="P27" s="540"/>
      <c r="Q27" s="540">
        <v>80</v>
      </c>
      <c r="R27" s="502">
        <f>F27+H27-J27-K27-L27-M27-N27-O27-P27-Q27</f>
        <v>9240</v>
      </c>
      <c r="S27" s="530">
        <f>R27*D27</f>
        <v>16401000</v>
      </c>
      <c r="T27" s="582" t="s">
        <v>309</v>
      </c>
    </row>
    <row r="28" spans="1:21" ht="15">
      <c r="A28" s="468">
        <v>21</v>
      </c>
      <c r="B28" s="469" t="s">
        <v>76</v>
      </c>
      <c r="C28" s="468" t="s">
        <v>74</v>
      </c>
      <c r="D28" s="470">
        <v>13000</v>
      </c>
      <c r="E28" s="470" t="s">
        <v>223</v>
      </c>
      <c r="F28" s="471">
        <v>0</v>
      </c>
      <c r="G28" s="470">
        <f t="shared" si="1"/>
        <v>0</v>
      </c>
      <c r="H28" s="472"/>
      <c r="I28" s="470">
        <f t="shared" si="4"/>
        <v>0</v>
      </c>
      <c r="J28" s="471"/>
      <c r="K28" s="471"/>
      <c r="L28" s="471"/>
      <c r="M28" s="471"/>
      <c r="N28" s="471"/>
      <c r="O28" s="471"/>
      <c r="P28" s="471"/>
      <c r="Q28" s="471"/>
      <c r="R28" s="502">
        <f t="shared" si="2"/>
        <v>0</v>
      </c>
      <c r="S28" s="470">
        <f t="shared" si="0"/>
        <v>0</v>
      </c>
      <c r="T28" s="486"/>
      <c r="U28" s="504"/>
    </row>
    <row r="29" spans="1:20" ht="15">
      <c r="A29" s="468">
        <v>22</v>
      </c>
      <c r="B29" s="234" t="s">
        <v>76</v>
      </c>
      <c r="C29" s="231" t="s">
        <v>74</v>
      </c>
      <c r="D29" s="31">
        <v>13800</v>
      </c>
      <c r="E29" s="31" t="s">
        <v>292</v>
      </c>
      <c r="F29" s="475"/>
      <c r="G29" s="470"/>
      <c r="H29" s="160">
        <v>393</v>
      </c>
      <c r="I29" s="476">
        <f>H29*D29</f>
        <v>5423400</v>
      </c>
      <c r="J29" s="484"/>
      <c r="K29" s="484"/>
      <c r="L29" s="484"/>
      <c r="M29" s="484"/>
      <c r="N29" s="484">
        <v>10</v>
      </c>
      <c r="O29" s="484">
        <v>13</v>
      </c>
      <c r="P29" s="540"/>
      <c r="Q29" s="540">
        <v>10</v>
      </c>
      <c r="R29" s="502">
        <f>F29+H29-J29-K29-L29-M29-N29-O29-P29-Q29</f>
        <v>360</v>
      </c>
      <c r="S29" s="530">
        <f>R29*D29</f>
        <v>4968000</v>
      </c>
      <c r="T29" s="487"/>
    </row>
    <row r="30" spans="1:21" ht="15">
      <c r="A30" s="468">
        <v>23</v>
      </c>
      <c r="B30" s="234" t="s">
        <v>28</v>
      </c>
      <c r="C30" s="468" t="s">
        <v>196</v>
      </c>
      <c r="D30" s="31">
        <v>204380</v>
      </c>
      <c r="E30" s="31" t="s">
        <v>224</v>
      </c>
      <c r="F30" s="475">
        <v>0</v>
      </c>
      <c r="G30" s="470">
        <f t="shared" si="1"/>
        <v>0</v>
      </c>
      <c r="H30" s="160"/>
      <c r="I30" s="476">
        <f>H30*D30</f>
        <v>0</v>
      </c>
      <c r="J30" s="484"/>
      <c r="K30" s="484"/>
      <c r="L30" s="484"/>
      <c r="M30" s="484"/>
      <c r="N30" s="484"/>
      <c r="O30" s="484"/>
      <c r="P30" s="484"/>
      <c r="Q30" s="484"/>
      <c r="R30" s="502">
        <f t="shared" si="2"/>
        <v>0</v>
      </c>
      <c r="S30" s="470">
        <f t="shared" si="0"/>
        <v>0</v>
      </c>
      <c r="T30" s="487"/>
      <c r="U30" s="504"/>
    </row>
    <row r="31" spans="1:20" ht="15">
      <c r="A31" s="468">
        <v>24</v>
      </c>
      <c r="B31" s="234" t="s">
        <v>28</v>
      </c>
      <c r="C31" s="231" t="s">
        <v>196</v>
      </c>
      <c r="D31" s="31">
        <v>204380</v>
      </c>
      <c r="E31" s="31" t="s">
        <v>224</v>
      </c>
      <c r="F31" s="475">
        <v>0</v>
      </c>
      <c r="G31" s="470">
        <f t="shared" si="1"/>
        <v>0</v>
      </c>
      <c r="H31" s="160"/>
      <c r="I31" s="476">
        <f>H31*D31</f>
        <v>0</v>
      </c>
      <c r="J31" s="484"/>
      <c r="K31" s="484"/>
      <c r="L31" s="484"/>
      <c r="M31" s="484"/>
      <c r="N31" s="484"/>
      <c r="O31" s="484"/>
      <c r="P31" s="484"/>
      <c r="Q31" s="484"/>
      <c r="R31" s="502">
        <f t="shared" si="2"/>
        <v>0</v>
      </c>
      <c r="S31" s="470">
        <f t="shared" si="0"/>
        <v>0</v>
      </c>
      <c r="T31" s="487">
        <v>43288</v>
      </c>
    </row>
    <row r="32" spans="1:20" ht="15">
      <c r="A32" s="468">
        <v>25</v>
      </c>
      <c r="B32" s="234" t="s">
        <v>27</v>
      </c>
      <c r="C32" s="231" t="s">
        <v>196</v>
      </c>
      <c r="D32" s="31">
        <v>123200</v>
      </c>
      <c r="E32" s="31" t="s">
        <v>224</v>
      </c>
      <c r="F32" s="475">
        <v>0</v>
      </c>
      <c r="G32" s="470">
        <f t="shared" si="1"/>
        <v>0</v>
      </c>
      <c r="H32" s="160"/>
      <c r="I32" s="476">
        <f>H32*D32</f>
        <v>0</v>
      </c>
      <c r="J32" s="484"/>
      <c r="K32" s="484"/>
      <c r="L32" s="484"/>
      <c r="M32" s="484"/>
      <c r="N32" s="484"/>
      <c r="O32" s="484"/>
      <c r="P32" s="484"/>
      <c r="Q32" s="484"/>
      <c r="R32" s="502">
        <f t="shared" si="2"/>
        <v>0</v>
      </c>
      <c r="S32" s="470">
        <f t="shared" si="0"/>
        <v>0</v>
      </c>
      <c r="T32" s="487">
        <v>43288</v>
      </c>
    </row>
    <row r="33" spans="1:20" ht="15">
      <c r="A33" s="468">
        <v>26</v>
      </c>
      <c r="B33" s="54" t="s">
        <v>190</v>
      </c>
      <c r="C33" s="18" t="s">
        <v>196</v>
      </c>
      <c r="D33" s="55">
        <v>122870</v>
      </c>
      <c r="E33" s="55" t="s">
        <v>224</v>
      </c>
      <c r="F33" s="538">
        <v>5</v>
      </c>
      <c r="G33" s="530">
        <f t="shared" si="1"/>
        <v>614350</v>
      </c>
      <c r="H33" s="161"/>
      <c r="I33" s="539">
        <f>H33*D33</f>
        <v>0</v>
      </c>
      <c r="J33" s="540">
        <v>2</v>
      </c>
      <c r="K33" s="540">
        <v>2</v>
      </c>
      <c r="L33" s="540">
        <v>1</v>
      </c>
      <c r="M33" s="540"/>
      <c r="N33" s="540"/>
      <c r="O33" s="540"/>
      <c r="P33" s="540"/>
      <c r="Q33" s="540"/>
      <c r="R33" s="502">
        <f t="shared" si="2"/>
        <v>0</v>
      </c>
      <c r="S33" s="530">
        <f t="shared" si="0"/>
        <v>0</v>
      </c>
      <c r="T33" s="542">
        <v>43288</v>
      </c>
    </row>
    <row r="34" spans="1:22" ht="15.75">
      <c r="A34" s="546"/>
      <c r="B34" s="547" t="s">
        <v>236</v>
      </c>
      <c r="C34" s="548"/>
      <c r="D34" s="549"/>
      <c r="E34" s="549"/>
      <c r="F34" s="550"/>
      <c r="G34" s="551">
        <f>SUM(G8:G33)</f>
        <v>3652625</v>
      </c>
      <c r="H34" s="551"/>
      <c r="I34" s="551">
        <f>SUM(I8:I33)</f>
        <v>47048400</v>
      </c>
      <c r="J34" s="551"/>
      <c r="K34" s="551"/>
      <c r="L34" s="551"/>
      <c r="M34" s="551"/>
      <c r="N34" s="551"/>
      <c r="O34" s="551"/>
      <c r="P34" s="551"/>
      <c r="Q34" s="551"/>
      <c r="R34" s="555"/>
      <c r="S34" s="551">
        <f>SUM(S8:S33)</f>
        <v>43264200</v>
      </c>
      <c r="T34" s="556"/>
      <c r="V34" s="456"/>
    </row>
    <row r="35" spans="1:20" ht="15">
      <c r="A35" s="546"/>
      <c r="B35" s="557" t="s">
        <v>226</v>
      </c>
      <c r="C35" s="558"/>
      <c r="D35" s="559"/>
      <c r="E35" s="559"/>
      <c r="F35" s="560"/>
      <c r="G35" s="559"/>
      <c r="H35" s="561"/>
      <c r="I35" s="559"/>
      <c r="J35" s="560"/>
      <c r="K35" s="560"/>
      <c r="L35" s="560"/>
      <c r="M35" s="560"/>
      <c r="N35" s="560"/>
      <c r="O35" s="560"/>
      <c r="P35" s="560"/>
      <c r="Q35" s="560"/>
      <c r="R35" s="555"/>
      <c r="S35" s="562"/>
      <c r="T35" s="563"/>
    </row>
    <row r="36" spans="1:20" ht="15">
      <c r="A36" s="524">
        <v>1</v>
      </c>
      <c r="B36" s="525" t="s">
        <v>200</v>
      </c>
      <c r="C36" s="524" t="s">
        <v>197</v>
      </c>
      <c r="D36" s="526">
        <v>85000</v>
      </c>
      <c r="E36" s="526" t="s">
        <v>223</v>
      </c>
      <c r="F36" s="543">
        <v>10</v>
      </c>
      <c r="G36" s="526">
        <f t="shared" si="1"/>
        <v>850000</v>
      </c>
      <c r="H36" s="527"/>
      <c r="I36" s="526">
        <f>D36*H36</f>
        <v>0</v>
      </c>
      <c r="J36" s="543"/>
      <c r="K36" s="543"/>
      <c r="L36" s="543"/>
      <c r="M36" s="543"/>
      <c r="N36" s="543"/>
      <c r="O36" s="543"/>
      <c r="P36" s="543"/>
      <c r="Q36" s="543"/>
      <c r="R36" s="544">
        <f>F36+H36-J36-K36-L36-M36-N36-O36-P36-Q36</f>
        <v>10</v>
      </c>
      <c r="S36" s="526">
        <f aca="true" t="shared" si="5" ref="S36:S42">R36*D36</f>
        <v>850000</v>
      </c>
      <c r="T36" s="545"/>
    </row>
    <row r="37" spans="1:20" ht="15">
      <c r="A37" s="468">
        <v>2</v>
      </c>
      <c r="B37" s="469" t="s">
        <v>201</v>
      </c>
      <c r="C37" s="468" t="s">
        <v>197</v>
      </c>
      <c r="D37" s="470">
        <v>85000</v>
      </c>
      <c r="E37" s="470" t="s">
        <v>223</v>
      </c>
      <c r="F37" s="471">
        <v>10</v>
      </c>
      <c r="G37" s="470">
        <f t="shared" si="1"/>
        <v>850000</v>
      </c>
      <c r="H37" s="472"/>
      <c r="I37" s="470">
        <f>D37*H37</f>
        <v>0</v>
      </c>
      <c r="J37" s="471"/>
      <c r="K37" s="471">
        <v>1</v>
      </c>
      <c r="L37" s="471"/>
      <c r="M37" s="471"/>
      <c r="N37" s="471"/>
      <c r="O37" s="471"/>
      <c r="P37" s="471"/>
      <c r="Q37" s="471"/>
      <c r="R37" s="544">
        <f aca="true" t="shared" si="6" ref="R37:R42">F37+H37-J37-K37-L37-M37-N37-O37-P37-Q37</f>
        <v>9</v>
      </c>
      <c r="S37" s="470">
        <f t="shared" si="5"/>
        <v>765000</v>
      </c>
      <c r="T37" s="486"/>
    </row>
    <row r="38" spans="1:20" ht="15">
      <c r="A38" s="468">
        <v>3</v>
      </c>
      <c r="B38" s="469" t="s">
        <v>203</v>
      </c>
      <c r="C38" s="468" t="s">
        <v>197</v>
      </c>
      <c r="D38" s="470">
        <v>59000</v>
      </c>
      <c r="E38" s="470" t="s">
        <v>223</v>
      </c>
      <c r="F38" s="471">
        <v>4</v>
      </c>
      <c r="G38" s="470">
        <f t="shared" si="1"/>
        <v>236000</v>
      </c>
      <c r="H38" s="472"/>
      <c r="I38" s="470">
        <f>D38*H38</f>
        <v>0</v>
      </c>
      <c r="J38" s="471">
        <v>1</v>
      </c>
      <c r="K38" s="471">
        <v>1</v>
      </c>
      <c r="L38" s="471">
        <v>1</v>
      </c>
      <c r="M38" s="471"/>
      <c r="N38" s="471"/>
      <c r="O38" s="471"/>
      <c r="P38" s="471"/>
      <c r="Q38" s="471"/>
      <c r="R38" s="544">
        <f t="shared" si="6"/>
        <v>1</v>
      </c>
      <c r="S38" s="470">
        <f t="shared" si="5"/>
        <v>59000</v>
      </c>
      <c r="T38" s="486"/>
    </row>
    <row r="39" spans="1:20" ht="15">
      <c r="A39" s="468">
        <v>4</v>
      </c>
      <c r="B39" s="469" t="s">
        <v>35</v>
      </c>
      <c r="C39" s="468" t="s">
        <v>197</v>
      </c>
      <c r="D39" s="470">
        <v>45500</v>
      </c>
      <c r="E39" s="470" t="s">
        <v>223</v>
      </c>
      <c r="F39" s="471">
        <v>5</v>
      </c>
      <c r="G39" s="470">
        <f t="shared" si="1"/>
        <v>227500</v>
      </c>
      <c r="H39" s="472"/>
      <c r="I39" s="470">
        <f>D39*H39</f>
        <v>0</v>
      </c>
      <c r="J39" s="471">
        <v>1</v>
      </c>
      <c r="K39" s="471"/>
      <c r="L39" s="471">
        <v>1</v>
      </c>
      <c r="M39" s="471"/>
      <c r="N39" s="471"/>
      <c r="O39" s="471"/>
      <c r="P39" s="471"/>
      <c r="Q39" s="471"/>
      <c r="R39" s="544">
        <f t="shared" si="6"/>
        <v>3</v>
      </c>
      <c r="S39" s="470">
        <f t="shared" si="5"/>
        <v>136500</v>
      </c>
      <c r="T39" s="486"/>
    </row>
    <row r="40" spans="1:20" ht="15">
      <c r="A40" s="468">
        <v>5</v>
      </c>
      <c r="B40" s="469" t="s">
        <v>221</v>
      </c>
      <c r="C40" s="468" t="s">
        <v>197</v>
      </c>
      <c r="D40" s="470">
        <v>130000</v>
      </c>
      <c r="E40" s="470" t="s">
        <v>223</v>
      </c>
      <c r="F40" s="471">
        <v>0</v>
      </c>
      <c r="G40" s="470">
        <f t="shared" si="1"/>
        <v>0</v>
      </c>
      <c r="H40" s="472"/>
      <c r="I40" s="470">
        <f>D40*H40</f>
        <v>0</v>
      </c>
      <c r="J40" s="471"/>
      <c r="K40" s="471"/>
      <c r="L40" s="471"/>
      <c r="M40" s="471"/>
      <c r="N40" s="471"/>
      <c r="O40" s="471"/>
      <c r="P40" s="471"/>
      <c r="Q40" s="471"/>
      <c r="R40" s="544">
        <f t="shared" si="6"/>
        <v>0</v>
      </c>
      <c r="S40" s="470">
        <f t="shared" si="5"/>
        <v>0</v>
      </c>
      <c r="T40" s="486"/>
    </row>
    <row r="41" spans="1:20" ht="15">
      <c r="A41" s="468">
        <v>6</v>
      </c>
      <c r="B41" s="234" t="s">
        <v>34</v>
      </c>
      <c r="C41" s="231" t="s">
        <v>219</v>
      </c>
      <c r="D41" s="31">
        <v>80850</v>
      </c>
      <c r="E41" s="31" t="s">
        <v>224</v>
      </c>
      <c r="F41" s="475">
        <v>20</v>
      </c>
      <c r="G41" s="470">
        <f t="shared" si="1"/>
        <v>1617000</v>
      </c>
      <c r="H41" s="160"/>
      <c r="I41" s="476">
        <f>H41*D41</f>
        <v>0</v>
      </c>
      <c r="J41" s="484">
        <v>1</v>
      </c>
      <c r="K41" s="484">
        <v>1</v>
      </c>
      <c r="L41" s="484"/>
      <c r="M41" s="484"/>
      <c r="N41" s="484">
        <v>1</v>
      </c>
      <c r="O41" s="484">
        <v>1</v>
      </c>
      <c r="P41" s="484"/>
      <c r="Q41" s="484">
        <v>1</v>
      </c>
      <c r="R41" s="544">
        <f t="shared" si="6"/>
        <v>15</v>
      </c>
      <c r="S41" s="470">
        <f t="shared" si="5"/>
        <v>1212750</v>
      </c>
      <c r="T41" s="487"/>
    </row>
    <row r="42" spans="1:20" ht="15">
      <c r="A42" s="529">
        <v>7</v>
      </c>
      <c r="B42" s="54" t="s">
        <v>191</v>
      </c>
      <c r="C42" s="18" t="s">
        <v>196</v>
      </c>
      <c r="D42" s="55">
        <v>396550</v>
      </c>
      <c r="E42" s="55" t="s">
        <v>224</v>
      </c>
      <c r="F42" s="538">
        <v>16</v>
      </c>
      <c r="G42" s="530">
        <f t="shared" si="1"/>
        <v>6344800</v>
      </c>
      <c r="H42" s="161"/>
      <c r="I42" s="539">
        <f>H42*D42</f>
        <v>0</v>
      </c>
      <c r="J42" s="540">
        <v>1</v>
      </c>
      <c r="K42" s="540">
        <v>1</v>
      </c>
      <c r="L42" s="540"/>
      <c r="M42" s="540"/>
      <c r="N42" s="540">
        <v>1</v>
      </c>
      <c r="O42" s="540">
        <v>1</v>
      </c>
      <c r="P42" s="540"/>
      <c r="Q42" s="540">
        <v>1</v>
      </c>
      <c r="R42" s="544">
        <f t="shared" si="6"/>
        <v>11</v>
      </c>
      <c r="S42" s="530">
        <f t="shared" si="5"/>
        <v>4362050</v>
      </c>
      <c r="T42" s="542"/>
    </row>
    <row r="43" spans="1:22" ht="15.75">
      <c r="A43" s="546"/>
      <c r="B43" s="547" t="s">
        <v>236</v>
      </c>
      <c r="C43" s="548"/>
      <c r="D43" s="549"/>
      <c r="E43" s="549"/>
      <c r="F43" s="550"/>
      <c r="G43" s="551">
        <f>SUM(G36:G42)</f>
        <v>10125300</v>
      </c>
      <c r="H43" s="552"/>
      <c r="I43" s="553"/>
      <c r="J43" s="554"/>
      <c r="K43" s="554"/>
      <c r="L43" s="554"/>
      <c r="M43" s="554"/>
      <c r="N43" s="554"/>
      <c r="O43" s="554"/>
      <c r="P43" s="554"/>
      <c r="Q43" s="554"/>
      <c r="R43" s="555"/>
      <c r="S43" s="551">
        <f>SUM(S36:S42)</f>
        <v>7385300</v>
      </c>
      <c r="T43" s="556"/>
      <c r="V43" s="456"/>
    </row>
    <row r="44" spans="1:20" ht="15">
      <c r="A44" s="546"/>
      <c r="B44" s="557" t="s">
        <v>227</v>
      </c>
      <c r="C44" s="558"/>
      <c r="D44" s="559"/>
      <c r="E44" s="559"/>
      <c r="F44" s="560"/>
      <c r="G44" s="559"/>
      <c r="H44" s="561"/>
      <c r="I44" s="559"/>
      <c r="J44" s="560"/>
      <c r="K44" s="560"/>
      <c r="L44" s="560"/>
      <c r="M44" s="560"/>
      <c r="N44" s="560"/>
      <c r="O44" s="560"/>
      <c r="P44" s="560"/>
      <c r="Q44" s="560"/>
      <c r="R44" s="555"/>
      <c r="S44" s="562"/>
      <c r="T44" s="563"/>
    </row>
    <row r="45" spans="1:20" ht="15">
      <c r="A45" s="524">
        <v>1</v>
      </c>
      <c r="B45" s="525" t="s">
        <v>204</v>
      </c>
      <c r="C45" s="524" t="s">
        <v>197</v>
      </c>
      <c r="D45" s="526">
        <v>4500</v>
      </c>
      <c r="E45" s="526" t="s">
        <v>223</v>
      </c>
      <c r="F45" s="543">
        <v>16</v>
      </c>
      <c r="G45" s="526">
        <f t="shared" si="1"/>
        <v>72000</v>
      </c>
      <c r="H45" s="527"/>
      <c r="I45" s="526">
        <f>D45*H45</f>
        <v>0</v>
      </c>
      <c r="J45" s="543"/>
      <c r="K45" s="543"/>
      <c r="L45" s="543"/>
      <c r="M45" s="543"/>
      <c r="N45" s="543"/>
      <c r="O45" s="543"/>
      <c r="P45" s="543"/>
      <c r="Q45" s="543"/>
      <c r="R45" s="544">
        <f aca="true" t="shared" si="7" ref="R45:R50">F45+H45-J45-K45-L45-M45-N45-O45-P45-Q45</f>
        <v>16</v>
      </c>
      <c r="S45" s="526">
        <f aca="true" t="shared" si="8" ref="S45:S73">R45*D45</f>
        <v>72000</v>
      </c>
      <c r="T45" s="545">
        <v>43892</v>
      </c>
    </row>
    <row r="46" spans="1:20" ht="15">
      <c r="A46" s="468">
        <v>2</v>
      </c>
      <c r="B46" s="469" t="s">
        <v>205</v>
      </c>
      <c r="C46" s="468" t="s">
        <v>197</v>
      </c>
      <c r="D46" s="470">
        <v>16500</v>
      </c>
      <c r="E46" s="470" t="s">
        <v>223</v>
      </c>
      <c r="F46" s="471">
        <v>11</v>
      </c>
      <c r="G46" s="470">
        <f t="shared" si="1"/>
        <v>181500</v>
      </c>
      <c r="H46" s="472"/>
      <c r="I46" s="470">
        <f>D46*H46</f>
        <v>0</v>
      </c>
      <c r="J46" s="471"/>
      <c r="K46" s="471"/>
      <c r="L46" s="471"/>
      <c r="M46" s="471"/>
      <c r="N46" s="471"/>
      <c r="O46" s="471"/>
      <c r="P46" s="471"/>
      <c r="Q46" s="471"/>
      <c r="R46" s="544">
        <f t="shared" si="7"/>
        <v>11</v>
      </c>
      <c r="S46" s="470">
        <f t="shared" si="8"/>
        <v>181500</v>
      </c>
      <c r="T46" s="486"/>
    </row>
    <row r="47" spans="1:20" ht="15">
      <c r="A47" s="468">
        <v>3</v>
      </c>
      <c r="B47" s="469" t="s">
        <v>228</v>
      </c>
      <c r="C47" s="468" t="s">
        <v>196</v>
      </c>
      <c r="D47" s="470">
        <v>60000</v>
      </c>
      <c r="E47" s="470" t="s">
        <v>223</v>
      </c>
      <c r="F47" s="471">
        <v>2</v>
      </c>
      <c r="G47" s="470">
        <f t="shared" si="1"/>
        <v>120000</v>
      </c>
      <c r="H47" s="472"/>
      <c r="I47" s="470">
        <f>D47*H47</f>
        <v>0</v>
      </c>
      <c r="J47" s="471"/>
      <c r="K47" s="471">
        <v>1</v>
      </c>
      <c r="L47" s="471"/>
      <c r="M47" s="471"/>
      <c r="N47" s="471">
        <v>1</v>
      </c>
      <c r="O47" s="471"/>
      <c r="P47" s="471"/>
      <c r="Q47" s="471"/>
      <c r="R47" s="544">
        <f t="shared" si="7"/>
        <v>0</v>
      </c>
      <c r="S47" s="470">
        <f t="shared" si="8"/>
        <v>0</v>
      </c>
      <c r="T47" s="486">
        <v>43289</v>
      </c>
    </row>
    <row r="48" spans="1:20" ht="15">
      <c r="A48" s="468">
        <v>4</v>
      </c>
      <c r="B48" s="234" t="s">
        <v>218</v>
      </c>
      <c r="C48" s="468" t="s">
        <v>196</v>
      </c>
      <c r="D48" s="31">
        <v>832000</v>
      </c>
      <c r="E48" s="31" t="s">
        <v>224</v>
      </c>
      <c r="F48" s="475">
        <v>34</v>
      </c>
      <c r="G48" s="470">
        <f t="shared" si="1"/>
        <v>28288000</v>
      </c>
      <c r="H48" s="160"/>
      <c r="I48" s="476">
        <f>H48*D48</f>
        <v>0</v>
      </c>
      <c r="J48" s="484">
        <v>1</v>
      </c>
      <c r="K48" s="484">
        <v>1</v>
      </c>
      <c r="L48" s="484"/>
      <c r="M48" s="484"/>
      <c r="N48" s="484">
        <v>1</v>
      </c>
      <c r="O48" s="484">
        <v>1</v>
      </c>
      <c r="P48" s="484"/>
      <c r="Q48" s="484">
        <v>1</v>
      </c>
      <c r="R48" s="544">
        <f t="shared" si="7"/>
        <v>29</v>
      </c>
      <c r="S48" s="470">
        <f t="shared" si="8"/>
        <v>24128000</v>
      </c>
      <c r="T48" s="487"/>
    </row>
    <row r="49" spans="1:91" s="252" customFormat="1" ht="15">
      <c r="A49" s="468">
        <v>5</v>
      </c>
      <c r="B49" s="232" t="s">
        <v>32</v>
      </c>
      <c r="C49" s="468" t="s">
        <v>196</v>
      </c>
      <c r="D49" s="31">
        <v>358985</v>
      </c>
      <c r="E49" s="31" t="s">
        <v>224</v>
      </c>
      <c r="F49" s="475">
        <v>0</v>
      </c>
      <c r="G49" s="470">
        <f t="shared" si="1"/>
        <v>0</v>
      </c>
      <c r="H49" s="478"/>
      <c r="I49" s="476">
        <f>H49*D49</f>
        <v>0</v>
      </c>
      <c r="J49" s="484"/>
      <c r="K49" s="484"/>
      <c r="L49" s="484"/>
      <c r="M49" s="484"/>
      <c r="N49" s="484"/>
      <c r="O49" s="484"/>
      <c r="P49" s="484"/>
      <c r="Q49" s="484"/>
      <c r="R49" s="544">
        <f t="shared" si="7"/>
        <v>0</v>
      </c>
      <c r="S49" s="470">
        <f t="shared" si="8"/>
        <v>0</v>
      </c>
      <c r="T49" s="487"/>
      <c r="U49" s="50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</row>
    <row r="50" spans="1:20" ht="15">
      <c r="A50" s="468">
        <v>6</v>
      </c>
      <c r="B50" s="232" t="s">
        <v>32</v>
      </c>
      <c r="C50" s="468" t="s">
        <v>196</v>
      </c>
      <c r="D50" s="31">
        <v>341220</v>
      </c>
      <c r="E50" s="31" t="s">
        <v>224</v>
      </c>
      <c r="F50" s="475">
        <v>0</v>
      </c>
      <c r="G50" s="470">
        <f t="shared" si="1"/>
        <v>0</v>
      </c>
      <c r="H50" s="478"/>
      <c r="I50" s="476">
        <f aca="true" t="shared" si="9" ref="I50:I73">H50*D50</f>
        <v>0</v>
      </c>
      <c r="J50" s="149"/>
      <c r="K50" s="149"/>
      <c r="L50" s="149"/>
      <c r="M50" s="149"/>
      <c r="N50" s="149"/>
      <c r="O50" s="149"/>
      <c r="P50" s="484"/>
      <c r="Q50" s="484"/>
      <c r="R50" s="544">
        <f t="shared" si="7"/>
        <v>0</v>
      </c>
      <c r="S50" s="470">
        <f t="shared" si="8"/>
        <v>0</v>
      </c>
      <c r="T50" s="487"/>
    </row>
    <row r="51" spans="1:20" ht="15">
      <c r="A51" s="468">
        <v>7</v>
      </c>
      <c r="B51" s="234" t="s">
        <v>32</v>
      </c>
      <c r="C51" s="468" t="s">
        <v>196</v>
      </c>
      <c r="D51" s="31">
        <v>341220</v>
      </c>
      <c r="E51" s="31" t="s">
        <v>224</v>
      </c>
      <c r="F51" s="475">
        <v>25</v>
      </c>
      <c r="G51" s="470">
        <f t="shared" si="1"/>
        <v>8530500</v>
      </c>
      <c r="H51" s="160"/>
      <c r="I51" s="476">
        <f>H51*D51</f>
        <v>0</v>
      </c>
      <c r="J51" s="484">
        <v>1</v>
      </c>
      <c r="K51" s="484"/>
      <c r="L51" s="484"/>
      <c r="M51" s="484"/>
      <c r="N51" s="484"/>
      <c r="O51" s="484"/>
      <c r="P51" s="484"/>
      <c r="Q51" s="484"/>
      <c r="R51" s="544">
        <v>24</v>
      </c>
      <c r="S51" s="470">
        <f t="shared" si="8"/>
        <v>8189280</v>
      </c>
      <c r="T51" s="487"/>
    </row>
    <row r="52" spans="1:20" ht="15">
      <c r="A52" s="468">
        <v>8</v>
      </c>
      <c r="B52" s="234" t="s">
        <v>32</v>
      </c>
      <c r="C52" s="468" t="s">
        <v>196</v>
      </c>
      <c r="D52" s="31">
        <v>341220</v>
      </c>
      <c r="E52" s="31" t="s">
        <v>224</v>
      </c>
      <c r="F52" s="475">
        <v>25</v>
      </c>
      <c r="G52" s="470">
        <f t="shared" si="1"/>
        <v>8530500</v>
      </c>
      <c r="H52" s="160"/>
      <c r="I52" s="476">
        <f>H52*D52</f>
        <v>0</v>
      </c>
      <c r="J52" s="484"/>
      <c r="K52" s="484"/>
      <c r="L52" s="484"/>
      <c r="M52" s="484"/>
      <c r="N52" s="484"/>
      <c r="O52" s="484"/>
      <c r="P52" s="484"/>
      <c r="Q52" s="484"/>
      <c r="R52" s="544">
        <f aca="true" t="shared" si="10" ref="R52:R73">F52+H52-J52-K52-L52-M52-N52-O52-P52-Q52</f>
        <v>25</v>
      </c>
      <c r="S52" s="470">
        <f t="shared" si="8"/>
        <v>8530500</v>
      </c>
      <c r="T52" s="487"/>
    </row>
    <row r="53" spans="1:21" ht="15">
      <c r="A53" s="468">
        <v>9</v>
      </c>
      <c r="B53" s="234" t="s">
        <v>36</v>
      </c>
      <c r="C53" s="231" t="s">
        <v>197</v>
      </c>
      <c r="D53" s="31">
        <v>145200</v>
      </c>
      <c r="E53" s="31" t="s">
        <v>224</v>
      </c>
      <c r="F53" s="475">
        <v>0</v>
      </c>
      <c r="G53" s="470">
        <f t="shared" si="1"/>
        <v>0</v>
      </c>
      <c r="H53" s="160"/>
      <c r="I53" s="476">
        <f t="shared" si="9"/>
        <v>0</v>
      </c>
      <c r="J53" s="484"/>
      <c r="K53" s="484"/>
      <c r="L53" s="484"/>
      <c r="M53" s="484"/>
      <c r="N53" s="484"/>
      <c r="O53" s="484"/>
      <c r="P53" s="484"/>
      <c r="Q53" s="484"/>
      <c r="R53" s="544">
        <f t="shared" si="10"/>
        <v>0</v>
      </c>
      <c r="S53" s="470">
        <f t="shared" si="8"/>
        <v>0</v>
      </c>
      <c r="T53" s="487"/>
      <c r="U53" s="504"/>
    </row>
    <row r="54" spans="1:20" ht="15">
      <c r="A54" s="468">
        <v>10</v>
      </c>
      <c r="B54" s="234" t="s">
        <v>36</v>
      </c>
      <c r="C54" s="231" t="s">
        <v>197</v>
      </c>
      <c r="D54" s="31">
        <v>208000</v>
      </c>
      <c r="E54" s="31" t="s">
        <v>224</v>
      </c>
      <c r="F54" s="475">
        <v>7</v>
      </c>
      <c r="G54" s="470">
        <f t="shared" si="1"/>
        <v>1456000</v>
      </c>
      <c r="H54" s="160"/>
      <c r="I54" s="476">
        <f>H54*D54</f>
        <v>0</v>
      </c>
      <c r="J54" s="484">
        <v>1</v>
      </c>
      <c r="K54" s="484">
        <v>1</v>
      </c>
      <c r="L54" s="484">
        <v>1</v>
      </c>
      <c r="M54" s="484"/>
      <c r="N54" s="484">
        <v>1</v>
      </c>
      <c r="O54" s="484">
        <v>1</v>
      </c>
      <c r="P54" s="484"/>
      <c r="Q54" s="484">
        <v>1</v>
      </c>
      <c r="R54" s="544">
        <f t="shared" si="10"/>
        <v>1</v>
      </c>
      <c r="S54" s="470">
        <f t="shared" si="8"/>
        <v>208000</v>
      </c>
      <c r="T54" s="487"/>
    </row>
    <row r="55" spans="1:20" ht="15">
      <c r="A55" s="468">
        <v>11</v>
      </c>
      <c r="B55" s="234" t="s">
        <v>36</v>
      </c>
      <c r="C55" s="231" t="s">
        <v>197</v>
      </c>
      <c r="D55" s="31">
        <v>130900</v>
      </c>
      <c r="E55" s="31" t="s">
        <v>224</v>
      </c>
      <c r="F55" s="475">
        <v>20</v>
      </c>
      <c r="G55" s="470">
        <f t="shared" si="1"/>
        <v>2618000</v>
      </c>
      <c r="H55" s="160"/>
      <c r="I55" s="476">
        <f>H55*D55</f>
        <v>0</v>
      </c>
      <c r="J55" s="484"/>
      <c r="K55" s="484"/>
      <c r="L55" s="484"/>
      <c r="M55" s="484"/>
      <c r="N55" s="484"/>
      <c r="O55" s="484"/>
      <c r="P55" s="484"/>
      <c r="Q55" s="484"/>
      <c r="R55" s="544">
        <f t="shared" si="10"/>
        <v>20</v>
      </c>
      <c r="S55" s="470">
        <f t="shared" si="8"/>
        <v>2618000</v>
      </c>
      <c r="T55" s="487"/>
    </row>
    <row r="56" spans="1:20" ht="15">
      <c r="A56" s="468">
        <v>12</v>
      </c>
      <c r="B56" s="234" t="s">
        <v>36</v>
      </c>
      <c r="C56" s="231" t="s">
        <v>219</v>
      </c>
      <c r="D56" s="31">
        <v>130900</v>
      </c>
      <c r="E56" s="31" t="s">
        <v>224</v>
      </c>
      <c r="F56" s="475">
        <v>20</v>
      </c>
      <c r="G56" s="470">
        <f t="shared" si="1"/>
        <v>2618000</v>
      </c>
      <c r="H56" s="160"/>
      <c r="I56" s="476">
        <f>H56*D56</f>
        <v>0</v>
      </c>
      <c r="J56" s="484"/>
      <c r="K56" s="484"/>
      <c r="L56" s="484"/>
      <c r="M56" s="484"/>
      <c r="N56" s="484"/>
      <c r="O56" s="484"/>
      <c r="P56" s="484"/>
      <c r="Q56" s="484"/>
      <c r="R56" s="544">
        <f t="shared" si="10"/>
        <v>20</v>
      </c>
      <c r="S56" s="470">
        <f t="shared" si="8"/>
        <v>2618000</v>
      </c>
      <c r="T56" s="487"/>
    </row>
    <row r="57" spans="1:20" ht="15">
      <c r="A57" s="468">
        <v>13</v>
      </c>
      <c r="B57" s="234" t="s">
        <v>36</v>
      </c>
      <c r="C57" s="231" t="s">
        <v>197</v>
      </c>
      <c r="D57" s="31">
        <v>130900</v>
      </c>
      <c r="E57" s="31" t="s">
        <v>224</v>
      </c>
      <c r="F57" s="475">
        <v>40</v>
      </c>
      <c r="G57" s="470">
        <f t="shared" si="1"/>
        <v>5236000</v>
      </c>
      <c r="H57" s="160"/>
      <c r="I57" s="476">
        <f>H57*D57</f>
        <v>0</v>
      </c>
      <c r="J57" s="484"/>
      <c r="K57" s="484"/>
      <c r="L57" s="484"/>
      <c r="M57" s="484"/>
      <c r="N57" s="484"/>
      <c r="O57" s="484"/>
      <c r="P57" s="484"/>
      <c r="Q57" s="484"/>
      <c r="R57" s="544">
        <f t="shared" si="10"/>
        <v>40</v>
      </c>
      <c r="S57" s="470">
        <f t="shared" si="8"/>
        <v>5236000</v>
      </c>
      <c r="T57" s="487"/>
    </row>
    <row r="58" spans="1:21" ht="15">
      <c r="A58" s="468">
        <v>14</v>
      </c>
      <c r="B58" s="234" t="s">
        <v>229</v>
      </c>
      <c r="C58" s="231" t="s">
        <v>197</v>
      </c>
      <c r="D58" s="31">
        <v>141900</v>
      </c>
      <c r="E58" s="31" t="s">
        <v>224</v>
      </c>
      <c r="F58" s="475">
        <v>42</v>
      </c>
      <c r="G58" s="470">
        <f t="shared" si="1"/>
        <v>5959800</v>
      </c>
      <c r="H58" s="160"/>
      <c r="I58" s="476">
        <f t="shared" si="9"/>
        <v>0</v>
      </c>
      <c r="J58" s="484"/>
      <c r="K58" s="484"/>
      <c r="L58" s="484"/>
      <c r="M58" s="484"/>
      <c r="N58" s="484"/>
      <c r="O58" s="484"/>
      <c r="P58" s="484"/>
      <c r="Q58" s="484"/>
      <c r="R58" s="544">
        <f t="shared" si="10"/>
        <v>42</v>
      </c>
      <c r="S58" s="470">
        <f t="shared" si="8"/>
        <v>5959800</v>
      </c>
      <c r="T58" s="487"/>
      <c r="U58" s="504"/>
    </row>
    <row r="59" spans="1:20" ht="15">
      <c r="A59" s="468">
        <v>15</v>
      </c>
      <c r="B59" s="234" t="s">
        <v>230</v>
      </c>
      <c r="C59" s="231" t="s">
        <v>197</v>
      </c>
      <c r="D59" s="31">
        <v>132000</v>
      </c>
      <c r="E59" s="31" t="s">
        <v>224</v>
      </c>
      <c r="F59" s="475">
        <v>55</v>
      </c>
      <c r="G59" s="470">
        <f t="shared" si="1"/>
        <v>7260000</v>
      </c>
      <c r="H59" s="160"/>
      <c r="I59" s="476">
        <f t="shared" si="9"/>
        <v>0</v>
      </c>
      <c r="J59" s="484">
        <v>1</v>
      </c>
      <c r="K59" s="484">
        <v>1</v>
      </c>
      <c r="L59" s="484">
        <v>1</v>
      </c>
      <c r="M59" s="484"/>
      <c r="N59" s="484">
        <v>1</v>
      </c>
      <c r="O59" s="484">
        <v>1</v>
      </c>
      <c r="P59" s="484"/>
      <c r="Q59" s="484">
        <v>1</v>
      </c>
      <c r="R59" s="544">
        <f t="shared" si="10"/>
        <v>49</v>
      </c>
      <c r="S59" s="470">
        <f t="shared" si="8"/>
        <v>6468000</v>
      </c>
      <c r="T59" s="487"/>
    </row>
    <row r="60" spans="1:20" ht="15">
      <c r="A60" s="468">
        <v>16</v>
      </c>
      <c r="B60" s="234" t="s">
        <v>230</v>
      </c>
      <c r="C60" s="231" t="s">
        <v>219</v>
      </c>
      <c r="D60" s="31">
        <v>132000</v>
      </c>
      <c r="E60" s="31" t="s">
        <v>224</v>
      </c>
      <c r="F60" s="475">
        <v>0</v>
      </c>
      <c r="G60" s="470">
        <f t="shared" si="1"/>
        <v>0</v>
      </c>
      <c r="H60" s="160"/>
      <c r="I60" s="476">
        <f>H60*D60</f>
        <v>0</v>
      </c>
      <c r="J60" s="484"/>
      <c r="K60" s="484"/>
      <c r="L60" s="484"/>
      <c r="M60" s="484"/>
      <c r="N60" s="484"/>
      <c r="O60" s="484"/>
      <c r="P60" s="484"/>
      <c r="Q60" s="484"/>
      <c r="R60" s="544">
        <f t="shared" si="10"/>
        <v>0</v>
      </c>
      <c r="S60" s="470">
        <f t="shared" si="8"/>
        <v>0</v>
      </c>
      <c r="T60" s="487"/>
    </row>
    <row r="61" spans="1:20" ht="15">
      <c r="A61" s="468">
        <v>17</v>
      </c>
      <c r="B61" s="234" t="s">
        <v>230</v>
      </c>
      <c r="C61" s="231" t="s">
        <v>219</v>
      </c>
      <c r="D61" s="31">
        <v>132000</v>
      </c>
      <c r="E61" s="31" t="s">
        <v>224</v>
      </c>
      <c r="F61" s="475">
        <v>0</v>
      </c>
      <c r="G61" s="470">
        <f t="shared" si="1"/>
        <v>0</v>
      </c>
      <c r="H61" s="160"/>
      <c r="I61" s="476">
        <f>H61*D61</f>
        <v>0</v>
      </c>
      <c r="J61" s="484"/>
      <c r="K61" s="484"/>
      <c r="L61" s="484"/>
      <c r="M61" s="484"/>
      <c r="N61" s="484"/>
      <c r="O61" s="484"/>
      <c r="P61" s="484"/>
      <c r="Q61" s="484"/>
      <c r="R61" s="544">
        <f t="shared" si="10"/>
        <v>0</v>
      </c>
      <c r="S61" s="470">
        <f t="shared" si="8"/>
        <v>0</v>
      </c>
      <c r="T61" s="487"/>
    </row>
    <row r="62" spans="1:20" ht="15">
      <c r="A62" s="468">
        <v>18</v>
      </c>
      <c r="B62" s="234" t="s">
        <v>41</v>
      </c>
      <c r="C62" s="231" t="s">
        <v>219</v>
      </c>
      <c r="D62" s="31">
        <v>49500</v>
      </c>
      <c r="E62" s="31" t="s">
        <v>224</v>
      </c>
      <c r="F62" s="475">
        <v>6</v>
      </c>
      <c r="G62" s="470">
        <f t="shared" si="1"/>
        <v>297000</v>
      </c>
      <c r="H62" s="160"/>
      <c r="I62" s="476">
        <f>H62*D62</f>
        <v>0</v>
      </c>
      <c r="J62" s="484"/>
      <c r="K62" s="484"/>
      <c r="L62" s="484"/>
      <c r="M62" s="484"/>
      <c r="N62" s="484">
        <v>1</v>
      </c>
      <c r="O62" s="484"/>
      <c r="P62" s="484"/>
      <c r="Q62" s="484"/>
      <c r="R62" s="544">
        <f t="shared" si="10"/>
        <v>5</v>
      </c>
      <c r="S62" s="470">
        <f t="shared" si="8"/>
        <v>247500</v>
      </c>
      <c r="T62" s="487"/>
    </row>
    <row r="63" spans="1:20" ht="15">
      <c r="A63" s="468">
        <v>19</v>
      </c>
      <c r="B63" s="234" t="s">
        <v>6</v>
      </c>
      <c r="C63" s="231" t="s">
        <v>197</v>
      </c>
      <c r="D63" s="31">
        <v>2007.5</v>
      </c>
      <c r="E63" s="31" t="s">
        <v>224</v>
      </c>
      <c r="F63" s="475">
        <v>6100</v>
      </c>
      <c r="G63" s="470">
        <f t="shared" si="1"/>
        <v>12245750</v>
      </c>
      <c r="H63" s="160"/>
      <c r="I63" s="476">
        <f t="shared" si="9"/>
        <v>0</v>
      </c>
      <c r="J63" s="484"/>
      <c r="K63" s="484"/>
      <c r="L63" s="484"/>
      <c r="M63" s="484"/>
      <c r="N63" s="484"/>
      <c r="O63" s="484"/>
      <c r="P63" s="484">
        <v>300</v>
      </c>
      <c r="Q63" s="484"/>
      <c r="R63" s="544">
        <f t="shared" si="10"/>
        <v>5800</v>
      </c>
      <c r="S63" s="470">
        <f t="shared" si="8"/>
        <v>11643500</v>
      </c>
      <c r="T63" s="487"/>
    </row>
    <row r="64" spans="1:20" ht="15">
      <c r="A64" s="468">
        <v>20</v>
      </c>
      <c r="B64" s="234" t="s">
        <v>39</v>
      </c>
      <c r="C64" s="231" t="s">
        <v>196</v>
      </c>
      <c r="D64" s="31">
        <v>441200</v>
      </c>
      <c r="E64" s="31" t="s">
        <v>224</v>
      </c>
      <c r="F64" s="475">
        <v>9</v>
      </c>
      <c r="G64" s="470">
        <f t="shared" si="1"/>
        <v>3970800</v>
      </c>
      <c r="H64" s="160"/>
      <c r="I64" s="476">
        <f t="shared" si="9"/>
        <v>0</v>
      </c>
      <c r="J64" s="484"/>
      <c r="K64" s="484"/>
      <c r="L64" s="484"/>
      <c r="M64" s="484"/>
      <c r="N64" s="484"/>
      <c r="O64" s="484"/>
      <c r="P64" s="484"/>
      <c r="Q64" s="484"/>
      <c r="R64" s="544">
        <f t="shared" si="10"/>
        <v>9</v>
      </c>
      <c r="S64" s="470">
        <f t="shared" si="8"/>
        <v>3970800</v>
      </c>
      <c r="T64" s="487"/>
    </row>
    <row r="65" spans="1:20" ht="15">
      <c r="A65" s="468">
        <v>21</v>
      </c>
      <c r="B65" s="234" t="s">
        <v>192</v>
      </c>
      <c r="C65" s="231" t="s">
        <v>196</v>
      </c>
      <c r="D65" s="31">
        <v>417368</v>
      </c>
      <c r="E65" s="31" t="s">
        <v>224</v>
      </c>
      <c r="F65" s="475">
        <v>0</v>
      </c>
      <c r="G65" s="470">
        <f t="shared" si="1"/>
        <v>0</v>
      </c>
      <c r="H65" s="160"/>
      <c r="I65" s="476">
        <f t="shared" si="9"/>
        <v>0</v>
      </c>
      <c r="J65" s="484"/>
      <c r="K65" s="484"/>
      <c r="L65" s="484"/>
      <c r="M65" s="484"/>
      <c r="N65" s="484"/>
      <c r="O65" s="484"/>
      <c r="P65" s="484"/>
      <c r="Q65" s="484"/>
      <c r="R65" s="544">
        <f t="shared" si="10"/>
        <v>0</v>
      </c>
      <c r="S65" s="470">
        <f t="shared" si="8"/>
        <v>0</v>
      </c>
      <c r="T65" s="487"/>
    </row>
    <row r="66" spans="1:20" ht="15">
      <c r="A66" s="468">
        <v>22</v>
      </c>
      <c r="B66" s="234" t="s">
        <v>193</v>
      </c>
      <c r="C66" s="231" t="s">
        <v>196</v>
      </c>
      <c r="D66" s="31">
        <v>430155</v>
      </c>
      <c r="E66" s="31" t="s">
        <v>224</v>
      </c>
      <c r="F66" s="475">
        <v>75</v>
      </c>
      <c r="G66" s="470">
        <f t="shared" si="1"/>
        <v>32261625</v>
      </c>
      <c r="H66" s="160"/>
      <c r="I66" s="476">
        <f t="shared" si="9"/>
        <v>0</v>
      </c>
      <c r="J66" s="484"/>
      <c r="K66" s="484">
        <v>1</v>
      </c>
      <c r="L66" s="484"/>
      <c r="M66" s="484"/>
      <c r="N66" s="484"/>
      <c r="O66" s="484"/>
      <c r="P66" s="484"/>
      <c r="Q66" s="484"/>
      <c r="R66" s="544">
        <f t="shared" si="10"/>
        <v>74</v>
      </c>
      <c r="S66" s="470">
        <f t="shared" si="8"/>
        <v>31831470</v>
      </c>
      <c r="T66" s="487"/>
    </row>
    <row r="67" spans="1:20" ht="15">
      <c r="A67" s="468">
        <v>23</v>
      </c>
      <c r="B67" s="234" t="s">
        <v>194</v>
      </c>
      <c r="C67" s="231" t="s">
        <v>196</v>
      </c>
      <c r="D67" s="31">
        <v>285274</v>
      </c>
      <c r="E67" s="31" t="s">
        <v>224</v>
      </c>
      <c r="F67" s="475">
        <v>46</v>
      </c>
      <c r="G67" s="470">
        <f t="shared" si="1"/>
        <v>13122604</v>
      </c>
      <c r="H67" s="160"/>
      <c r="I67" s="476">
        <f t="shared" si="9"/>
        <v>0</v>
      </c>
      <c r="J67" s="484">
        <v>1</v>
      </c>
      <c r="K67" s="484">
        <v>1</v>
      </c>
      <c r="L67" s="484"/>
      <c r="M67" s="484"/>
      <c r="N67" s="484">
        <v>1</v>
      </c>
      <c r="O67" s="484">
        <v>1</v>
      </c>
      <c r="P67" s="484"/>
      <c r="Q67" s="484">
        <v>1</v>
      </c>
      <c r="R67" s="544">
        <f t="shared" si="10"/>
        <v>41</v>
      </c>
      <c r="S67" s="470">
        <f t="shared" si="8"/>
        <v>11696234</v>
      </c>
      <c r="T67" s="487"/>
    </row>
    <row r="68" spans="1:20" ht="15">
      <c r="A68" s="468">
        <v>24</v>
      </c>
      <c r="B68" s="234" t="s">
        <v>195</v>
      </c>
      <c r="C68" s="231" t="s">
        <v>196</v>
      </c>
      <c r="D68" s="31">
        <v>361035</v>
      </c>
      <c r="E68" s="31" t="s">
        <v>224</v>
      </c>
      <c r="F68" s="475">
        <v>34</v>
      </c>
      <c r="G68" s="470">
        <f t="shared" si="1"/>
        <v>12275190</v>
      </c>
      <c r="H68" s="160"/>
      <c r="I68" s="476">
        <f t="shared" si="9"/>
        <v>0</v>
      </c>
      <c r="J68" s="484">
        <v>1</v>
      </c>
      <c r="K68" s="484">
        <v>1</v>
      </c>
      <c r="L68" s="484"/>
      <c r="M68" s="484"/>
      <c r="N68" s="484"/>
      <c r="O68" s="484"/>
      <c r="P68" s="484"/>
      <c r="Q68" s="484"/>
      <c r="R68" s="544">
        <f t="shared" si="10"/>
        <v>32</v>
      </c>
      <c r="S68" s="470">
        <f t="shared" si="8"/>
        <v>11553120</v>
      </c>
      <c r="T68" s="487">
        <v>43369</v>
      </c>
    </row>
    <row r="69" spans="1:20" ht="15">
      <c r="A69" s="468">
        <v>25</v>
      </c>
      <c r="B69" s="234" t="s">
        <v>231</v>
      </c>
      <c r="C69" s="231" t="s">
        <v>219</v>
      </c>
      <c r="D69" s="31">
        <v>41000</v>
      </c>
      <c r="E69" s="31" t="s">
        <v>223</v>
      </c>
      <c r="F69" s="479">
        <v>0</v>
      </c>
      <c r="G69" s="470">
        <f t="shared" si="1"/>
        <v>0</v>
      </c>
      <c r="H69" s="160"/>
      <c r="I69" s="476">
        <f t="shared" si="9"/>
        <v>0</v>
      </c>
      <c r="J69" s="484"/>
      <c r="K69" s="484"/>
      <c r="L69" s="484"/>
      <c r="M69" s="484"/>
      <c r="N69" s="484"/>
      <c r="O69" s="484"/>
      <c r="P69" s="484"/>
      <c r="Q69" s="484"/>
      <c r="R69" s="544">
        <f t="shared" si="10"/>
        <v>0</v>
      </c>
      <c r="S69" s="470">
        <f t="shared" si="8"/>
        <v>0</v>
      </c>
      <c r="T69" s="487"/>
    </row>
    <row r="70" spans="1:20" ht="15">
      <c r="A70" s="468">
        <v>26</v>
      </c>
      <c r="B70" s="234" t="s">
        <v>232</v>
      </c>
      <c r="C70" s="231" t="s">
        <v>219</v>
      </c>
      <c r="D70" s="31">
        <v>45000</v>
      </c>
      <c r="E70" s="31" t="s">
        <v>223</v>
      </c>
      <c r="F70" s="479">
        <v>0</v>
      </c>
      <c r="G70" s="470">
        <f t="shared" si="1"/>
        <v>0</v>
      </c>
      <c r="H70" s="160"/>
      <c r="I70" s="476">
        <f t="shared" si="9"/>
        <v>0</v>
      </c>
      <c r="J70" s="484"/>
      <c r="K70" s="484"/>
      <c r="L70" s="484"/>
      <c r="M70" s="484"/>
      <c r="N70" s="484"/>
      <c r="O70" s="484"/>
      <c r="P70" s="484"/>
      <c r="Q70" s="484"/>
      <c r="R70" s="544">
        <f t="shared" si="10"/>
        <v>0</v>
      </c>
      <c r="S70" s="470">
        <f t="shared" si="8"/>
        <v>0</v>
      </c>
      <c r="T70" s="487"/>
    </row>
    <row r="71" spans="1:20" ht="15">
      <c r="A71" s="468">
        <v>27</v>
      </c>
      <c r="B71" s="234" t="s">
        <v>233</v>
      </c>
      <c r="C71" s="231" t="s">
        <v>74</v>
      </c>
      <c r="D71" s="31">
        <v>20900</v>
      </c>
      <c r="E71" s="31" t="s">
        <v>223</v>
      </c>
      <c r="F71" s="479">
        <v>0</v>
      </c>
      <c r="G71" s="470">
        <f t="shared" si="1"/>
        <v>0</v>
      </c>
      <c r="H71" s="160"/>
      <c r="I71" s="476">
        <f t="shared" si="9"/>
        <v>0</v>
      </c>
      <c r="J71" s="484"/>
      <c r="K71" s="484"/>
      <c r="L71" s="484"/>
      <c r="M71" s="484"/>
      <c r="N71" s="484"/>
      <c r="O71" s="484"/>
      <c r="P71" s="484"/>
      <c r="Q71" s="484"/>
      <c r="R71" s="544">
        <f t="shared" si="10"/>
        <v>0</v>
      </c>
      <c r="S71" s="470">
        <f t="shared" si="8"/>
        <v>0</v>
      </c>
      <c r="T71" s="487"/>
    </row>
    <row r="72" spans="1:20" ht="15">
      <c r="A72" s="468">
        <v>28</v>
      </c>
      <c r="B72" s="234" t="s">
        <v>234</v>
      </c>
      <c r="C72" s="231" t="s">
        <v>74</v>
      </c>
      <c r="D72" s="31">
        <v>13000</v>
      </c>
      <c r="E72" s="31" t="s">
        <v>223</v>
      </c>
      <c r="F72" s="479">
        <v>0</v>
      </c>
      <c r="G72" s="470">
        <f t="shared" si="1"/>
        <v>0</v>
      </c>
      <c r="H72" s="160"/>
      <c r="I72" s="476">
        <f t="shared" si="9"/>
        <v>0</v>
      </c>
      <c r="J72" s="484"/>
      <c r="K72" s="484"/>
      <c r="L72" s="484"/>
      <c r="M72" s="484"/>
      <c r="N72" s="484"/>
      <c r="O72" s="484"/>
      <c r="P72" s="484"/>
      <c r="Q72" s="484"/>
      <c r="R72" s="544">
        <f t="shared" si="10"/>
        <v>0</v>
      </c>
      <c r="S72" s="470">
        <f t="shared" si="8"/>
        <v>0</v>
      </c>
      <c r="T72" s="487"/>
    </row>
    <row r="73" spans="1:20" ht="15">
      <c r="A73" s="529">
        <v>29</v>
      </c>
      <c r="B73" s="54" t="s">
        <v>235</v>
      </c>
      <c r="C73" s="18" t="s">
        <v>74</v>
      </c>
      <c r="D73" s="55">
        <v>12250</v>
      </c>
      <c r="E73" s="55" t="s">
        <v>223</v>
      </c>
      <c r="F73" s="528">
        <v>0</v>
      </c>
      <c r="G73" s="530">
        <f t="shared" si="1"/>
        <v>0</v>
      </c>
      <c r="H73" s="161"/>
      <c r="I73" s="539">
        <f t="shared" si="9"/>
        <v>0</v>
      </c>
      <c r="J73" s="540"/>
      <c r="K73" s="540"/>
      <c r="L73" s="540"/>
      <c r="M73" s="540"/>
      <c r="N73" s="540"/>
      <c r="O73" s="540"/>
      <c r="P73" s="540"/>
      <c r="Q73" s="540"/>
      <c r="R73" s="544">
        <f t="shared" si="10"/>
        <v>0</v>
      </c>
      <c r="S73" s="530">
        <f t="shared" si="8"/>
        <v>0</v>
      </c>
      <c r="T73" s="542"/>
    </row>
    <row r="74" spans="1:22" ht="16.5" thickBot="1">
      <c r="A74" s="564"/>
      <c r="B74" s="565" t="s">
        <v>236</v>
      </c>
      <c r="C74" s="564"/>
      <c r="D74" s="566"/>
      <c r="E74" s="566"/>
      <c r="F74" s="567"/>
      <c r="G74" s="568">
        <f>SUM(G45:G73)</f>
        <v>145043269</v>
      </c>
      <c r="H74" s="569"/>
      <c r="I74" s="570"/>
      <c r="J74" s="570"/>
      <c r="K74" s="570"/>
      <c r="L74" s="570"/>
      <c r="M74" s="570"/>
      <c r="N74" s="570"/>
      <c r="O74" s="570"/>
      <c r="P74" s="570"/>
      <c r="Q74" s="570"/>
      <c r="R74" s="571"/>
      <c r="S74" s="572">
        <f>SUM(S45:S73)</f>
        <v>135151704</v>
      </c>
      <c r="T74" s="573"/>
      <c r="V74" s="589"/>
    </row>
    <row r="75" spans="1:23" ht="17.25" thickBot="1" thickTop="1">
      <c r="A75" s="313" t="s">
        <v>46</v>
      </c>
      <c r="B75" s="314"/>
      <c r="C75" s="314"/>
      <c r="D75" s="10"/>
      <c r="E75" s="10"/>
      <c r="F75" s="700">
        <f>G34+G43+G74</f>
        <v>158821194</v>
      </c>
      <c r="G75" s="701"/>
      <c r="H75" s="700">
        <f>I34+I43+I74</f>
        <v>47048400</v>
      </c>
      <c r="I75" s="701"/>
      <c r="J75" s="576"/>
      <c r="K75" s="576"/>
      <c r="L75" s="576"/>
      <c r="M75" s="576"/>
      <c r="N75" s="576"/>
      <c r="O75" s="576"/>
      <c r="P75" s="579"/>
      <c r="Q75" s="579"/>
      <c r="R75" s="717">
        <f>S34+S43+S74</f>
        <v>185801204</v>
      </c>
      <c r="S75" s="718"/>
      <c r="T75" s="24"/>
      <c r="V75" s="456"/>
      <c r="W75" s="456"/>
    </row>
    <row r="76" spans="1:20" ht="15.75" thickTop="1">
      <c r="A76" s="72"/>
      <c r="B76" s="72"/>
      <c r="C76" s="72"/>
      <c r="D76" s="72"/>
      <c r="E76" s="7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75"/>
      <c r="S76" s="223"/>
      <c r="T76" s="75"/>
    </row>
    <row r="77" spans="1:22" ht="15.75">
      <c r="A77" s="236">
        <v>1</v>
      </c>
      <c r="B77" s="240" t="s">
        <v>150</v>
      </c>
      <c r="D77" s="244" t="s">
        <v>151</v>
      </c>
      <c r="E77" s="244"/>
      <c r="G77" s="241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575" t="s">
        <v>315</v>
      </c>
      <c r="T77" s="75"/>
      <c r="V77" s="589"/>
    </row>
    <row r="78" spans="1:20" ht="15.75">
      <c r="A78" s="236"/>
      <c r="B78" s="240" t="s">
        <v>170</v>
      </c>
      <c r="D78" s="242"/>
      <c r="E78" s="242"/>
      <c r="G78" s="243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575" t="s">
        <v>163</v>
      </c>
      <c r="T78" s="75"/>
    </row>
    <row r="79" spans="1:20" ht="15.75">
      <c r="A79" s="236"/>
      <c r="B79" s="240"/>
      <c r="D79" s="243"/>
      <c r="E79" s="243"/>
      <c r="G79" s="243"/>
      <c r="H79" s="237"/>
      <c r="J79" s="237"/>
      <c r="K79" s="237"/>
      <c r="L79" s="237"/>
      <c r="M79" s="237"/>
      <c r="N79" s="480"/>
      <c r="O79" s="480"/>
      <c r="P79" s="480"/>
      <c r="Q79" s="480"/>
      <c r="R79" s="575"/>
      <c r="T79" s="226"/>
    </row>
    <row r="80" spans="7:20" ht="15.75">
      <c r="G80" s="243"/>
      <c r="H80" s="237"/>
      <c r="J80" s="237"/>
      <c r="K80" s="237"/>
      <c r="L80" s="237"/>
      <c r="M80" s="237"/>
      <c r="N80" s="237"/>
      <c r="O80" s="237"/>
      <c r="P80" s="237"/>
      <c r="Q80" s="237"/>
      <c r="R80" s="248"/>
      <c r="T80" s="226"/>
    </row>
    <row r="81" spans="1:20" ht="15.75">
      <c r="A81" s="236">
        <v>2</v>
      </c>
      <c r="B81" s="240" t="s">
        <v>178</v>
      </c>
      <c r="D81" s="242" t="s">
        <v>155</v>
      </c>
      <c r="E81" s="242"/>
      <c r="G81" s="243"/>
      <c r="H81" s="237"/>
      <c r="K81" s="237"/>
      <c r="L81" s="237"/>
      <c r="M81" s="237"/>
      <c r="N81" s="237"/>
      <c r="O81" s="237"/>
      <c r="P81" s="237"/>
      <c r="Q81" s="237"/>
      <c r="R81" s="248"/>
      <c r="T81" s="226"/>
    </row>
    <row r="82" spans="1:20" ht="15.75">
      <c r="A82" s="236"/>
      <c r="B82" s="240" t="s">
        <v>162</v>
      </c>
      <c r="D82" s="243"/>
      <c r="E82" s="243"/>
      <c r="G82" s="241"/>
      <c r="H82" s="237"/>
      <c r="K82" s="237"/>
      <c r="L82" s="237"/>
      <c r="M82" s="237"/>
      <c r="N82" s="237"/>
      <c r="O82" s="237"/>
      <c r="P82" s="237"/>
      <c r="Q82" s="237"/>
      <c r="R82" s="315" t="s">
        <v>148</v>
      </c>
      <c r="T82" s="226"/>
    </row>
    <row r="83" spans="1:20" ht="15.75">
      <c r="A83" s="236"/>
      <c r="B83" s="240"/>
      <c r="D83" s="240"/>
      <c r="E83" s="240"/>
      <c r="G83" s="241"/>
      <c r="H83" s="237"/>
      <c r="I83" s="575" t="s">
        <v>133</v>
      </c>
      <c r="K83" s="237"/>
      <c r="L83" s="237"/>
      <c r="M83" s="237"/>
      <c r="N83" s="237"/>
      <c r="O83" s="237"/>
      <c r="P83" s="237"/>
      <c r="Q83" s="237"/>
      <c r="R83" s="575" t="s">
        <v>149</v>
      </c>
      <c r="T83" s="226"/>
    </row>
    <row r="84" spans="6:20" ht="15.75">
      <c r="F84" s="241"/>
      <c r="G84" s="241"/>
      <c r="H84" s="237"/>
      <c r="I84" s="575" t="s">
        <v>153</v>
      </c>
      <c r="T84" s="226"/>
    </row>
    <row r="85" spans="1:20" ht="15.75">
      <c r="A85" s="236">
        <v>3</v>
      </c>
      <c r="B85" s="240" t="s">
        <v>156</v>
      </c>
      <c r="D85" s="244" t="s">
        <v>155</v>
      </c>
      <c r="E85" s="244"/>
      <c r="F85" s="245"/>
      <c r="G85" s="245"/>
      <c r="H85" s="238"/>
      <c r="I85" s="575" t="s">
        <v>154</v>
      </c>
      <c r="T85" s="75"/>
    </row>
    <row r="86" spans="1:20" ht="15.75">
      <c r="A86" s="236"/>
      <c r="B86" s="240" t="s">
        <v>158</v>
      </c>
      <c r="C86" s="240"/>
      <c r="D86" s="240"/>
      <c r="E86" s="240"/>
      <c r="F86" s="239"/>
      <c r="G86" s="239"/>
      <c r="H86" s="238"/>
      <c r="I86" s="227"/>
      <c r="R86" s="75"/>
      <c r="S86" s="75"/>
      <c r="T86" s="75"/>
    </row>
    <row r="87" spans="1:20" ht="15">
      <c r="A87" s="72"/>
      <c r="B87" s="72"/>
      <c r="C87" s="72"/>
      <c r="D87" s="72"/>
      <c r="E87" s="72"/>
      <c r="F87" s="222"/>
      <c r="G87" s="222"/>
      <c r="H87" s="222"/>
      <c r="I87" s="227"/>
      <c r="K87" s="227"/>
      <c r="L87" s="227"/>
      <c r="M87" s="227"/>
      <c r="N87" s="227"/>
      <c r="O87" s="227"/>
      <c r="P87" s="227"/>
      <c r="Q87" s="227"/>
      <c r="R87" s="75"/>
      <c r="S87" s="223"/>
      <c r="T87" s="75"/>
    </row>
    <row r="88" spans="1:20" ht="15">
      <c r="A88" s="72"/>
      <c r="B88" s="72"/>
      <c r="C88" s="72"/>
      <c r="D88" s="72"/>
      <c r="E88" s="72"/>
      <c r="F88" s="222"/>
      <c r="G88" s="222"/>
      <c r="H88" s="222"/>
      <c r="I88" s="315" t="s">
        <v>157</v>
      </c>
      <c r="K88" s="227"/>
      <c r="L88" s="227"/>
      <c r="M88" s="227"/>
      <c r="N88" s="227"/>
      <c r="O88" s="227"/>
      <c r="P88" s="227"/>
      <c r="Q88" s="227"/>
      <c r="R88" s="75"/>
      <c r="S88" s="223"/>
      <c r="T88" s="75"/>
    </row>
    <row r="89" spans="1:20" ht="15">
      <c r="A89" s="72"/>
      <c r="B89" s="72"/>
      <c r="C89" s="72"/>
      <c r="D89" s="72"/>
      <c r="E89" s="72"/>
      <c r="F89" s="222"/>
      <c r="G89" s="222"/>
      <c r="H89" s="222"/>
      <c r="I89" s="575" t="s">
        <v>159</v>
      </c>
      <c r="K89" s="227"/>
      <c r="L89" s="227"/>
      <c r="M89" s="227"/>
      <c r="N89" s="227"/>
      <c r="O89" s="227"/>
      <c r="P89" s="227"/>
      <c r="Q89" s="227"/>
      <c r="R89" s="75"/>
      <c r="S89" s="223"/>
      <c r="T89" s="75"/>
    </row>
    <row r="90" spans="1:20" ht="15">
      <c r="A90" s="72"/>
      <c r="B90" s="72"/>
      <c r="C90" s="72"/>
      <c r="D90" s="72"/>
      <c r="E90" s="72"/>
      <c r="F90" s="222"/>
      <c r="G90" s="222"/>
      <c r="H90" s="222"/>
      <c r="I90" s="575" t="s">
        <v>160</v>
      </c>
      <c r="K90" s="315"/>
      <c r="L90" s="315"/>
      <c r="M90" s="315"/>
      <c r="N90" s="315"/>
      <c r="O90" s="315"/>
      <c r="P90" s="315"/>
      <c r="Q90" s="315"/>
      <c r="R90" s="75"/>
      <c r="S90" s="223"/>
      <c r="T90" s="75"/>
    </row>
    <row r="91" spans="1:20" ht="15">
      <c r="A91" s="72"/>
      <c r="B91" s="72"/>
      <c r="C91" s="72"/>
      <c r="D91" s="72"/>
      <c r="E91" s="72"/>
      <c r="F91" s="222"/>
      <c r="G91" s="222"/>
      <c r="H91" s="222"/>
      <c r="R91" s="75"/>
      <c r="S91" s="223"/>
      <c r="T91" s="75"/>
    </row>
    <row r="92" spans="1:20" ht="15">
      <c r="A92" s="72"/>
      <c r="B92" s="72"/>
      <c r="C92" s="72"/>
      <c r="D92" s="72"/>
      <c r="E92" s="72"/>
      <c r="F92" s="222"/>
      <c r="G92" s="222"/>
      <c r="H92" s="222"/>
      <c r="R92" s="75"/>
      <c r="S92" s="223"/>
      <c r="T92" s="75"/>
    </row>
    <row r="93" spans="1:20" ht="15">
      <c r="A93" s="72"/>
      <c r="B93" s="72"/>
      <c r="C93" s="72"/>
      <c r="D93" s="72"/>
      <c r="E93" s="7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75"/>
      <c r="S93" s="223"/>
      <c r="T93" s="75"/>
    </row>
  </sheetData>
  <sheetProtection/>
  <mergeCells count="14">
    <mergeCell ref="F75:G75"/>
    <mergeCell ref="R75:S75"/>
    <mergeCell ref="H4:I4"/>
    <mergeCell ref="J4:O4"/>
    <mergeCell ref="R4:S5"/>
    <mergeCell ref="T4:T6"/>
    <mergeCell ref="H5:I5"/>
    <mergeCell ref="H75:I75"/>
    <mergeCell ref="A4:A6"/>
    <mergeCell ref="B4:B6"/>
    <mergeCell ref="C4:C6"/>
    <mergeCell ref="D4:D6"/>
    <mergeCell ref="E4:E6"/>
    <mergeCell ref="F4:G5"/>
  </mergeCells>
  <printOptions/>
  <pageMargins left="0.35433070866141736" right="0.5118110236220472" top="0.1968503937007874" bottom="0.1968503937007874" header="0.31496062992125984" footer="0.31496062992125984"/>
  <pageSetup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Q93"/>
  <sheetViews>
    <sheetView tabSelected="1"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32" sqref="W32"/>
    </sheetView>
  </sheetViews>
  <sheetFormatPr defaultColWidth="9.140625" defaultRowHeight="15"/>
  <cols>
    <col min="1" max="1" width="4.57421875" style="227" customWidth="1"/>
    <col min="2" max="2" width="23.57421875" style="227" customWidth="1"/>
    <col min="3" max="3" width="9.00390625" style="227" customWidth="1"/>
    <col min="4" max="4" width="12.7109375" style="227" customWidth="1"/>
    <col min="5" max="5" width="12.00390625" style="227" customWidth="1"/>
    <col min="6" max="6" width="4.8515625" style="584" customWidth="1"/>
    <col min="7" max="7" width="14.28125" style="584" customWidth="1"/>
    <col min="8" max="8" width="5.00390625" style="584" customWidth="1"/>
    <col min="9" max="9" width="9.00390625" style="584" customWidth="1"/>
    <col min="10" max="21" width="8.7109375" style="584" customWidth="1"/>
    <col min="22" max="22" width="5.57421875" style="227" customWidth="1"/>
    <col min="23" max="23" width="14.57421875" style="227" customWidth="1"/>
    <col min="24" max="24" width="8.8515625" style="227" customWidth="1"/>
    <col min="25" max="25" width="5.57421875" style="227" customWidth="1"/>
    <col min="26" max="26" width="9.140625" style="227" customWidth="1"/>
    <col min="27" max="27" width="16.00390625" style="227" bestFit="1" customWidth="1"/>
    <col min="28" max="16384" width="9.140625" style="227" customWidth="1"/>
  </cols>
  <sheetData>
    <row r="1" spans="1:21" ht="18.75">
      <c r="A1" s="1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5" ht="15">
      <c r="A2" s="8" t="s">
        <v>169</v>
      </c>
      <c r="B2" s="584"/>
      <c r="C2" s="584"/>
      <c r="D2" s="584"/>
      <c r="E2" s="584"/>
    </row>
    <row r="3" spans="1:21" ht="15.75" thickBot="1">
      <c r="A3" s="2" t="s">
        <v>338</v>
      </c>
      <c r="C3" s="584"/>
      <c r="D3" s="584"/>
      <c r="E3" s="5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4" ht="22.5" customHeight="1" thickTop="1">
      <c r="A4" s="635" t="s">
        <v>0</v>
      </c>
      <c r="B4" s="635" t="s">
        <v>1</v>
      </c>
      <c r="C4" s="720" t="s">
        <v>2</v>
      </c>
      <c r="D4" s="638" t="s">
        <v>10</v>
      </c>
      <c r="E4" s="638" t="s">
        <v>222</v>
      </c>
      <c r="F4" s="651" t="s">
        <v>21</v>
      </c>
      <c r="G4" s="652"/>
      <c r="H4" s="661" t="s">
        <v>7</v>
      </c>
      <c r="I4" s="661"/>
      <c r="J4" s="657" t="s">
        <v>3</v>
      </c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83"/>
      <c r="V4" s="633" t="s">
        <v>22</v>
      </c>
      <c r="W4" s="633"/>
      <c r="X4" s="638" t="s">
        <v>115</v>
      </c>
    </row>
    <row r="5" spans="1:24" ht="22.5" customHeight="1">
      <c r="A5" s="636"/>
      <c r="B5" s="636"/>
      <c r="C5" s="721"/>
      <c r="D5" s="639"/>
      <c r="E5" s="639"/>
      <c r="F5" s="653"/>
      <c r="G5" s="654"/>
      <c r="H5" s="725"/>
      <c r="I5" s="726"/>
      <c r="J5" s="587" t="s">
        <v>316</v>
      </c>
      <c r="K5" s="587" t="s">
        <v>318</v>
      </c>
      <c r="L5" s="581" t="s">
        <v>318</v>
      </c>
      <c r="M5" s="581" t="s">
        <v>319</v>
      </c>
      <c r="N5" s="587" t="s">
        <v>323</v>
      </c>
      <c r="O5" s="587" t="s">
        <v>325</v>
      </c>
      <c r="P5" s="587" t="s">
        <v>327</v>
      </c>
      <c r="Q5" s="587" t="s">
        <v>329</v>
      </c>
      <c r="R5" s="587" t="s">
        <v>329</v>
      </c>
      <c r="S5" s="587" t="s">
        <v>332</v>
      </c>
      <c r="T5" s="587" t="s">
        <v>334</v>
      </c>
      <c r="U5" s="587" t="s">
        <v>335</v>
      </c>
      <c r="V5" s="634"/>
      <c r="W5" s="634"/>
      <c r="X5" s="639"/>
    </row>
    <row r="6" spans="1:24" ht="108" customHeight="1" thickBot="1">
      <c r="A6" s="637"/>
      <c r="B6" s="637"/>
      <c r="C6" s="722"/>
      <c r="D6" s="640"/>
      <c r="E6" s="640"/>
      <c r="F6" s="583" t="s">
        <v>42</v>
      </c>
      <c r="G6" s="583" t="s">
        <v>13</v>
      </c>
      <c r="H6" s="583" t="s">
        <v>42</v>
      </c>
      <c r="I6" s="583" t="s">
        <v>13</v>
      </c>
      <c r="J6" s="481" t="s">
        <v>317</v>
      </c>
      <c r="K6" s="481" t="s">
        <v>320</v>
      </c>
      <c r="L6" s="481" t="s">
        <v>321</v>
      </c>
      <c r="M6" s="481" t="s">
        <v>322</v>
      </c>
      <c r="N6" s="481" t="s">
        <v>324</v>
      </c>
      <c r="O6" s="481" t="s">
        <v>326</v>
      </c>
      <c r="P6" s="481" t="s">
        <v>328</v>
      </c>
      <c r="Q6" s="481" t="s">
        <v>330</v>
      </c>
      <c r="R6" s="481" t="s">
        <v>331</v>
      </c>
      <c r="S6" s="481" t="s">
        <v>333</v>
      </c>
      <c r="T6" s="481" t="s">
        <v>336</v>
      </c>
      <c r="U6" s="481" t="s">
        <v>337</v>
      </c>
      <c r="V6" s="80" t="s">
        <v>42</v>
      </c>
      <c r="W6" s="583" t="s">
        <v>13</v>
      </c>
      <c r="X6" s="640"/>
    </row>
    <row r="7" spans="1:24" ht="15.75" thickTop="1">
      <c r="A7" s="372"/>
      <c r="B7" s="372" t="s">
        <v>225</v>
      </c>
      <c r="C7" s="372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4"/>
      <c r="W7" s="373"/>
      <c r="X7" s="373"/>
    </row>
    <row r="8" spans="1:24" ht="15">
      <c r="A8" s="468">
        <v>1</v>
      </c>
      <c r="B8" s="469" t="s">
        <v>131</v>
      </c>
      <c r="C8" s="468" t="s">
        <v>44</v>
      </c>
      <c r="D8" s="470">
        <v>5000</v>
      </c>
      <c r="E8" s="470" t="s">
        <v>223</v>
      </c>
      <c r="F8" s="471">
        <v>36</v>
      </c>
      <c r="G8" s="470">
        <f>D8*F8</f>
        <v>180000</v>
      </c>
      <c r="H8" s="472"/>
      <c r="I8" s="470"/>
      <c r="J8" s="471"/>
      <c r="K8" s="471"/>
      <c r="L8" s="471"/>
      <c r="M8" s="471"/>
      <c r="N8" s="471">
        <v>1</v>
      </c>
      <c r="O8" s="471"/>
      <c r="P8" s="471">
        <v>3</v>
      </c>
      <c r="Q8" s="471">
        <v>3</v>
      </c>
      <c r="R8" s="471"/>
      <c r="S8" s="471"/>
      <c r="T8" s="471">
        <v>3</v>
      </c>
      <c r="U8" s="471">
        <v>3</v>
      </c>
      <c r="V8" s="502">
        <f>F8+H8-J8-K8-L8-M8-N8-O8-P8-Q8-R8-S8-T8-U8</f>
        <v>23</v>
      </c>
      <c r="W8" s="470">
        <f aca="true" t="shared" si="0" ref="W8:W33">V8*D8</f>
        <v>115000</v>
      </c>
      <c r="X8" s="486">
        <v>43350</v>
      </c>
    </row>
    <row r="9" spans="1:24" ht="15">
      <c r="A9" s="468">
        <v>2</v>
      </c>
      <c r="B9" s="469" t="s">
        <v>198</v>
      </c>
      <c r="C9" s="468" t="s">
        <v>197</v>
      </c>
      <c r="D9" s="470">
        <v>14700</v>
      </c>
      <c r="E9" s="470" t="s">
        <v>223</v>
      </c>
      <c r="F9" s="471">
        <v>6</v>
      </c>
      <c r="G9" s="470">
        <f aca="true" t="shared" si="1" ref="G9:G33">D9*F9</f>
        <v>88200</v>
      </c>
      <c r="H9" s="472"/>
      <c r="I9" s="470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502">
        <f aca="true" t="shared" si="2" ref="V9:V72">F9+H9-J9-K9-L9-M9-N9-O9-P9-Q9-R9-S9-T9-U9</f>
        <v>6</v>
      </c>
      <c r="W9" s="470">
        <f t="shared" si="0"/>
        <v>88200</v>
      </c>
      <c r="X9" s="486">
        <v>43472</v>
      </c>
    </row>
    <row r="10" spans="1:25" ht="15">
      <c r="A10" s="468">
        <v>3</v>
      </c>
      <c r="B10" s="469" t="s">
        <v>24</v>
      </c>
      <c r="C10" s="468" t="s">
        <v>19</v>
      </c>
      <c r="D10" s="470">
        <v>6000</v>
      </c>
      <c r="E10" s="470" t="s">
        <v>223</v>
      </c>
      <c r="F10" s="471">
        <v>0</v>
      </c>
      <c r="G10" s="470">
        <f t="shared" si="1"/>
        <v>0</v>
      </c>
      <c r="H10" s="472"/>
      <c r="I10" s="470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502">
        <f t="shared" si="2"/>
        <v>0</v>
      </c>
      <c r="W10" s="470">
        <f t="shared" si="0"/>
        <v>0</v>
      </c>
      <c r="X10" s="486">
        <v>43511</v>
      </c>
      <c r="Y10" s="504"/>
    </row>
    <row r="11" spans="1:24" ht="15">
      <c r="A11" s="468">
        <v>4</v>
      </c>
      <c r="B11" s="234" t="s">
        <v>24</v>
      </c>
      <c r="C11" s="231" t="s">
        <v>19</v>
      </c>
      <c r="D11" s="31">
        <v>37500</v>
      </c>
      <c r="E11" s="31" t="s">
        <v>292</v>
      </c>
      <c r="F11" s="475">
        <v>141</v>
      </c>
      <c r="G11" s="470">
        <f t="shared" si="1"/>
        <v>5287500</v>
      </c>
      <c r="H11" s="160"/>
      <c r="I11" s="476"/>
      <c r="J11" s="484">
        <v>48</v>
      </c>
      <c r="K11" s="484"/>
      <c r="L11" s="484"/>
      <c r="M11" s="484">
        <v>36</v>
      </c>
      <c r="N11" s="484">
        <v>2</v>
      </c>
      <c r="O11" s="484"/>
      <c r="P11" s="540">
        <v>3</v>
      </c>
      <c r="Q11" s="540">
        <v>3</v>
      </c>
      <c r="R11" s="540"/>
      <c r="S11" s="540"/>
      <c r="T11" s="540">
        <v>3</v>
      </c>
      <c r="U11" s="540"/>
      <c r="V11" s="502">
        <f t="shared" si="2"/>
        <v>46</v>
      </c>
      <c r="W11" s="470">
        <f t="shared" si="0"/>
        <v>1725000</v>
      </c>
      <c r="X11" s="582" t="s">
        <v>312</v>
      </c>
    </row>
    <row r="12" spans="1:24" ht="15">
      <c r="A12" s="468">
        <v>5</v>
      </c>
      <c r="B12" s="469" t="s">
        <v>199</v>
      </c>
      <c r="C12" s="468" t="s">
        <v>44</v>
      </c>
      <c r="D12" s="470">
        <v>6000</v>
      </c>
      <c r="E12" s="470" t="s">
        <v>223</v>
      </c>
      <c r="F12" s="471">
        <v>0</v>
      </c>
      <c r="G12" s="470">
        <f t="shared" si="1"/>
        <v>0</v>
      </c>
      <c r="H12" s="472"/>
      <c r="I12" s="470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502">
        <f t="shared" si="2"/>
        <v>0</v>
      </c>
      <c r="W12" s="470">
        <f t="shared" si="0"/>
        <v>0</v>
      </c>
      <c r="X12" s="486">
        <v>43865</v>
      </c>
    </row>
    <row r="13" spans="1:25" ht="15">
      <c r="A13" s="468">
        <v>6</v>
      </c>
      <c r="B13" s="469" t="s">
        <v>70</v>
      </c>
      <c r="C13" s="468" t="s">
        <v>209</v>
      </c>
      <c r="D13" s="470">
        <v>12000</v>
      </c>
      <c r="E13" s="470" t="s">
        <v>223</v>
      </c>
      <c r="F13" s="471">
        <v>0</v>
      </c>
      <c r="G13" s="470">
        <f t="shared" si="1"/>
        <v>0</v>
      </c>
      <c r="H13" s="472"/>
      <c r="I13" s="470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502">
        <f t="shared" si="2"/>
        <v>0</v>
      </c>
      <c r="W13" s="470">
        <f t="shared" si="0"/>
        <v>0</v>
      </c>
      <c r="X13" s="486">
        <v>43205</v>
      </c>
      <c r="Y13" s="504"/>
    </row>
    <row r="14" spans="1:24" ht="15">
      <c r="A14" s="468">
        <v>7</v>
      </c>
      <c r="B14" s="234" t="s">
        <v>78</v>
      </c>
      <c r="C14" s="231" t="s">
        <v>72</v>
      </c>
      <c r="D14" s="31">
        <v>18750</v>
      </c>
      <c r="E14" s="31" t="s">
        <v>224</v>
      </c>
      <c r="F14" s="475">
        <v>0</v>
      </c>
      <c r="G14" s="470">
        <f t="shared" si="1"/>
        <v>0</v>
      </c>
      <c r="H14" s="160"/>
      <c r="I14" s="476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502">
        <f t="shared" si="2"/>
        <v>0</v>
      </c>
      <c r="W14" s="470">
        <f t="shared" si="0"/>
        <v>0</v>
      </c>
      <c r="X14" s="487">
        <v>43466</v>
      </c>
    </row>
    <row r="15" spans="1:25" ht="15">
      <c r="A15" s="468">
        <v>8</v>
      </c>
      <c r="B15" s="469" t="s">
        <v>202</v>
      </c>
      <c r="C15" s="468" t="s">
        <v>74</v>
      </c>
      <c r="D15" s="470">
        <v>14800</v>
      </c>
      <c r="E15" s="470" t="s">
        <v>223</v>
      </c>
      <c r="F15" s="471">
        <v>0</v>
      </c>
      <c r="G15" s="470">
        <f t="shared" si="1"/>
        <v>0</v>
      </c>
      <c r="H15" s="472"/>
      <c r="I15" s="470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502">
        <f t="shared" si="2"/>
        <v>0</v>
      </c>
      <c r="W15" s="470">
        <f t="shared" si="0"/>
        <v>0</v>
      </c>
      <c r="X15" s="486"/>
      <c r="Y15" s="504"/>
    </row>
    <row r="16" spans="1:24" ht="15">
      <c r="A16" s="468">
        <v>9</v>
      </c>
      <c r="B16" s="234" t="s">
        <v>77</v>
      </c>
      <c r="C16" s="231" t="s">
        <v>74</v>
      </c>
      <c r="D16" s="31">
        <v>18800</v>
      </c>
      <c r="E16" s="31" t="s">
        <v>224</v>
      </c>
      <c r="F16" s="475">
        <v>10</v>
      </c>
      <c r="G16" s="470">
        <f t="shared" si="1"/>
        <v>188000</v>
      </c>
      <c r="H16" s="160"/>
      <c r="I16" s="476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502">
        <f t="shared" si="2"/>
        <v>10</v>
      </c>
      <c r="W16" s="470">
        <f t="shared" si="0"/>
        <v>188000</v>
      </c>
      <c r="X16" s="487">
        <v>43182</v>
      </c>
    </row>
    <row r="17" spans="1:24" ht="15">
      <c r="A17" s="468">
        <v>10</v>
      </c>
      <c r="B17" s="234" t="s">
        <v>16</v>
      </c>
      <c r="C17" s="231" t="s">
        <v>74</v>
      </c>
      <c r="D17" s="31">
        <v>18200</v>
      </c>
      <c r="E17" s="31" t="s">
        <v>292</v>
      </c>
      <c r="F17" s="475">
        <v>194</v>
      </c>
      <c r="G17" s="470">
        <f t="shared" si="1"/>
        <v>3530800</v>
      </c>
      <c r="H17" s="160"/>
      <c r="I17" s="476"/>
      <c r="J17" s="484">
        <v>48</v>
      </c>
      <c r="K17" s="484">
        <v>4</v>
      </c>
      <c r="L17" s="484">
        <v>1</v>
      </c>
      <c r="M17" s="484"/>
      <c r="N17" s="484">
        <v>2</v>
      </c>
      <c r="O17" s="484"/>
      <c r="P17" s="540">
        <v>2</v>
      </c>
      <c r="Q17" s="540">
        <v>2</v>
      </c>
      <c r="R17" s="540"/>
      <c r="S17" s="540"/>
      <c r="T17" s="540">
        <v>2</v>
      </c>
      <c r="U17" s="540">
        <v>2</v>
      </c>
      <c r="V17" s="502">
        <f t="shared" si="2"/>
        <v>131</v>
      </c>
      <c r="W17" s="470">
        <f t="shared" si="0"/>
        <v>2384200</v>
      </c>
      <c r="X17" s="582" t="s">
        <v>314</v>
      </c>
    </row>
    <row r="18" spans="1:25" ht="15">
      <c r="A18" s="468">
        <v>11</v>
      </c>
      <c r="B18" s="469" t="s">
        <v>68</v>
      </c>
      <c r="C18" s="468" t="s">
        <v>210</v>
      </c>
      <c r="D18" s="470">
        <v>745</v>
      </c>
      <c r="E18" s="470" t="s">
        <v>223</v>
      </c>
      <c r="F18" s="471">
        <v>0</v>
      </c>
      <c r="G18" s="470">
        <f t="shared" si="1"/>
        <v>0</v>
      </c>
      <c r="H18" s="472"/>
      <c r="I18" s="470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502">
        <f t="shared" si="2"/>
        <v>0</v>
      </c>
      <c r="W18" s="470">
        <f t="shared" si="0"/>
        <v>0</v>
      </c>
      <c r="X18" s="486">
        <v>43231</v>
      </c>
      <c r="Y18" s="504"/>
    </row>
    <row r="19" spans="1:24" ht="15">
      <c r="A19" s="468">
        <v>12</v>
      </c>
      <c r="B19" s="234" t="s">
        <v>290</v>
      </c>
      <c r="C19" s="231" t="s">
        <v>210</v>
      </c>
      <c r="D19" s="31">
        <v>2260</v>
      </c>
      <c r="E19" s="31" t="s">
        <v>292</v>
      </c>
      <c r="F19" s="475">
        <v>2850</v>
      </c>
      <c r="G19" s="470">
        <f t="shared" si="1"/>
        <v>6441000</v>
      </c>
      <c r="H19" s="160"/>
      <c r="I19" s="476"/>
      <c r="J19" s="484">
        <v>120</v>
      </c>
      <c r="K19" s="484">
        <v>40</v>
      </c>
      <c r="L19" s="484">
        <v>10</v>
      </c>
      <c r="M19" s="484"/>
      <c r="N19" s="484">
        <v>20</v>
      </c>
      <c r="O19" s="484"/>
      <c r="P19" s="540">
        <v>10</v>
      </c>
      <c r="Q19" s="540">
        <v>10</v>
      </c>
      <c r="R19" s="540"/>
      <c r="S19" s="540"/>
      <c r="T19" s="540">
        <v>20</v>
      </c>
      <c r="U19" s="540">
        <v>20</v>
      </c>
      <c r="V19" s="502">
        <f t="shared" si="2"/>
        <v>2600</v>
      </c>
      <c r="W19" s="470">
        <f t="shared" si="0"/>
        <v>5876000</v>
      </c>
      <c r="X19" s="582" t="s">
        <v>311</v>
      </c>
    </row>
    <row r="20" spans="1:24" ht="15">
      <c r="A20" s="468">
        <v>13</v>
      </c>
      <c r="B20" s="469" t="s">
        <v>69</v>
      </c>
      <c r="C20" s="468" t="s">
        <v>210</v>
      </c>
      <c r="D20" s="470">
        <v>1250</v>
      </c>
      <c r="E20" s="470" t="s">
        <v>223</v>
      </c>
      <c r="F20" s="471">
        <v>0</v>
      </c>
      <c r="G20" s="470">
        <f t="shared" si="1"/>
        <v>0</v>
      </c>
      <c r="H20" s="472"/>
      <c r="I20" s="470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502">
        <f t="shared" si="2"/>
        <v>0</v>
      </c>
      <c r="W20" s="470">
        <f t="shared" si="0"/>
        <v>0</v>
      </c>
      <c r="X20" s="486">
        <v>43199</v>
      </c>
    </row>
    <row r="21" spans="1:25" ht="15">
      <c r="A21" s="468">
        <v>14</v>
      </c>
      <c r="B21" s="469" t="s">
        <v>213</v>
      </c>
      <c r="C21" s="468" t="s">
        <v>197</v>
      </c>
      <c r="D21" s="470">
        <v>345</v>
      </c>
      <c r="E21" s="470" t="s">
        <v>223</v>
      </c>
      <c r="F21" s="471">
        <v>0</v>
      </c>
      <c r="G21" s="470">
        <f t="shared" si="1"/>
        <v>0</v>
      </c>
      <c r="H21" s="472"/>
      <c r="I21" s="470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502">
        <f t="shared" si="2"/>
        <v>0</v>
      </c>
      <c r="W21" s="470">
        <f t="shared" si="0"/>
        <v>0</v>
      </c>
      <c r="X21" s="486">
        <v>43374</v>
      </c>
      <c r="Y21" s="504"/>
    </row>
    <row r="22" spans="1:24" ht="15">
      <c r="A22" s="468">
        <v>15</v>
      </c>
      <c r="B22" s="234" t="s">
        <v>289</v>
      </c>
      <c r="C22" s="231" t="s">
        <v>291</v>
      </c>
      <c r="D22" s="31">
        <v>20400</v>
      </c>
      <c r="E22" s="31" t="s">
        <v>292</v>
      </c>
      <c r="F22" s="475">
        <v>92</v>
      </c>
      <c r="G22" s="470">
        <f t="shared" si="1"/>
        <v>1876800</v>
      </c>
      <c r="H22" s="160"/>
      <c r="I22" s="476"/>
      <c r="J22" s="484">
        <v>20</v>
      </c>
      <c r="K22" s="484"/>
      <c r="L22" s="484"/>
      <c r="M22" s="484"/>
      <c r="N22" s="484">
        <v>2</v>
      </c>
      <c r="O22" s="484"/>
      <c r="P22" s="540">
        <v>2</v>
      </c>
      <c r="Q22" s="540">
        <v>2</v>
      </c>
      <c r="R22" s="540"/>
      <c r="S22" s="540"/>
      <c r="T22" s="540">
        <v>2</v>
      </c>
      <c r="U22" s="540">
        <v>2</v>
      </c>
      <c r="V22" s="502">
        <f t="shared" si="2"/>
        <v>62</v>
      </c>
      <c r="W22" s="470">
        <f t="shared" si="0"/>
        <v>1264800</v>
      </c>
      <c r="X22" s="582" t="s">
        <v>310</v>
      </c>
    </row>
    <row r="23" spans="1:24" ht="15">
      <c r="A23" s="468">
        <v>16</v>
      </c>
      <c r="B23" s="469" t="s">
        <v>206</v>
      </c>
      <c r="C23" s="468" t="s">
        <v>197</v>
      </c>
      <c r="D23" s="470">
        <v>12900</v>
      </c>
      <c r="E23" s="470" t="s">
        <v>223</v>
      </c>
      <c r="F23" s="471">
        <v>21</v>
      </c>
      <c r="G23" s="470">
        <f t="shared" si="1"/>
        <v>270900</v>
      </c>
      <c r="H23" s="472"/>
      <c r="I23" s="470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502">
        <f t="shared" si="2"/>
        <v>21</v>
      </c>
      <c r="W23" s="470">
        <f t="shared" si="0"/>
        <v>270900</v>
      </c>
      <c r="X23" s="486">
        <v>43532</v>
      </c>
    </row>
    <row r="24" spans="1:25" ht="15">
      <c r="A24" s="468">
        <v>17</v>
      </c>
      <c r="B24" s="469" t="s">
        <v>61</v>
      </c>
      <c r="C24" s="468" t="s">
        <v>9</v>
      </c>
      <c r="D24" s="470">
        <v>21000</v>
      </c>
      <c r="E24" s="470" t="s">
        <v>223</v>
      </c>
      <c r="F24" s="471">
        <v>0</v>
      </c>
      <c r="G24" s="470">
        <f t="shared" si="1"/>
        <v>0</v>
      </c>
      <c r="H24" s="472"/>
      <c r="I24" s="470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502">
        <f t="shared" si="2"/>
        <v>0</v>
      </c>
      <c r="W24" s="470">
        <f t="shared" si="0"/>
        <v>0</v>
      </c>
      <c r="X24" s="486">
        <v>43600</v>
      </c>
      <c r="Y24" s="504"/>
    </row>
    <row r="25" spans="1:24" ht="15">
      <c r="A25" s="468">
        <v>18</v>
      </c>
      <c r="B25" s="234" t="s">
        <v>61</v>
      </c>
      <c r="C25" s="231" t="s">
        <v>9</v>
      </c>
      <c r="D25" s="31">
        <v>28000</v>
      </c>
      <c r="E25" s="31" t="s">
        <v>292</v>
      </c>
      <c r="F25" s="475">
        <v>144</v>
      </c>
      <c r="G25" s="470">
        <f t="shared" si="1"/>
        <v>4032000</v>
      </c>
      <c r="H25" s="160"/>
      <c r="I25" s="476"/>
      <c r="J25" s="484">
        <v>22</v>
      </c>
      <c r="K25" s="484">
        <v>4</v>
      </c>
      <c r="L25" s="484">
        <v>2</v>
      </c>
      <c r="M25" s="484">
        <v>12</v>
      </c>
      <c r="N25" s="484">
        <v>2</v>
      </c>
      <c r="O25" s="484"/>
      <c r="P25" s="540">
        <v>2</v>
      </c>
      <c r="Q25" s="540">
        <v>2</v>
      </c>
      <c r="R25" s="540"/>
      <c r="S25" s="540"/>
      <c r="T25" s="540">
        <v>2</v>
      </c>
      <c r="U25" s="540">
        <v>2</v>
      </c>
      <c r="V25" s="502">
        <f t="shared" si="2"/>
        <v>94</v>
      </c>
      <c r="W25" s="470">
        <f t="shared" si="0"/>
        <v>2632000</v>
      </c>
      <c r="X25" s="582" t="s">
        <v>313</v>
      </c>
    </row>
    <row r="26" spans="1:25" ht="15">
      <c r="A26" s="468">
        <v>19</v>
      </c>
      <c r="B26" s="469" t="s">
        <v>207</v>
      </c>
      <c r="C26" s="468" t="s">
        <v>217</v>
      </c>
      <c r="D26" s="470">
        <v>1425</v>
      </c>
      <c r="E26" s="470" t="s">
        <v>223</v>
      </c>
      <c r="F26" s="471">
        <v>0</v>
      </c>
      <c r="G26" s="470">
        <f t="shared" si="1"/>
        <v>0</v>
      </c>
      <c r="H26" s="472"/>
      <c r="I26" s="470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502">
        <f t="shared" si="2"/>
        <v>0</v>
      </c>
      <c r="W26" s="470">
        <f t="shared" si="0"/>
        <v>0</v>
      </c>
      <c r="X26" s="486">
        <v>43118</v>
      </c>
      <c r="Y26" s="504"/>
    </row>
    <row r="27" spans="1:24" ht="15">
      <c r="A27" s="468">
        <v>20</v>
      </c>
      <c r="B27" s="234" t="s">
        <v>207</v>
      </c>
      <c r="C27" s="231" t="s">
        <v>197</v>
      </c>
      <c r="D27" s="31">
        <v>1775</v>
      </c>
      <c r="E27" s="31" t="s">
        <v>292</v>
      </c>
      <c r="F27" s="475">
        <v>9240</v>
      </c>
      <c r="G27" s="470">
        <f t="shared" si="1"/>
        <v>16401000</v>
      </c>
      <c r="H27" s="160"/>
      <c r="I27" s="476"/>
      <c r="J27" s="484">
        <v>880</v>
      </c>
      <c r="K27" s="484">
        <v>160</v>
      </c>
      <c r="L27" s="484">
        <v>80</v>
      </c>
      <c r="M27" s="484">
        <v>200</v>
      </c>
      <c r="N27" s="484">
        <v>80</v>
      </c>
      <c r="O27" s="484"/>
      <c r="P27" s="540">
        <v>80</v>
      </c>
      <c r="Q27" s="540">
        <v>80</v>
      </c>
      <c r="R27" s="540"/>
      <c r="S27" s="540"/>
      <c r="T27" s="540">
        <v>80</v>
      </c>
      <c r="U27" s="540">
        <v>80</v>
      </c>
      <c r="V27" s="502">
        <f t="shared" si="2"/>
        <v>7520</v>
      </c>
      <c r="W27" s="470">
        <f t="shared" si="0"/>
        <v>13348000</v>
      </c>
      <c r="X27" s="582" t="s">
        <v>309</v>
      </c>
    </row>
    <row r="28" spans="1:25" ht="15">
      <c r="A28" s="468">
        <v>21</v>
      </c>
      <c r="B28" s="469" t="s">
        <v>76</v>
      </c>
      <c r="C28" s="468" t="s">
        <v>74</v>
      </c>
      <c r="D28" s="470">
        <v>13000</v>
      </c>
      <c r="E28" s="470" t="s">
        <v>223</v>
      </c>
      <c r="F28" s="471">
        <v>0</v>
      </c>
      <c r="G28" s="470">
        <f t="shared" si="1"/>
        <v>0</v>
      </c>
      <c r="H28" s="472"/>
      <c r="I28" s="470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502">
        <f t="shared" si="2"/>
        <v>0</v>
      </c>
      <c r="W28" s="470">
        <f t="shared" si="0"/>
        <v>0</v>
      </c>
      <c r="X28" s="486"/>
      <c r="Y28" s="504"/>
    </row>
    <row r="29" spans="1:24" ht="15">
      <c r="A29" s="468">
        <v>22</v>
      </c>
      <c r="B29" s="234" t="s">
        <v>76</v>
      </c>
      <c r="C29" s="231" t="s">
        <v>74</v>
      </c>
      <c r="D29" s="31">
        <v>13800</v>
      </c>
      <c r="E29" s="31" t="s">
        <v>292</v>
      </c>
      <c r="F29" s="475">
        <v>360</v>
      </c>
      <c r="G29" s="470">
        <f t="shared" si="1"/>
        <v>4968000</v>
      </c>
      <c r="H29" s="160"/>
      <c r="I29" s="476"/>
      <c r="J29" s="484">
        <v>150</v>
      </c>
      <c r="K29" s="484">
        <v>25</v>
      </c>
      <c r="L29" s="484">
        <v>5</v>
      </c>
      <c r="M29" s="484"/>
      <c r="N29" s="484">
        <v>10</v>
      </c>
      <c r="O29" s="484"/>
      <c r="P29" s="540">
        <v>10</v>
      </c>
      <c r="Q29" s="540">
        <v>10</v>
      </c>
      <c r="R29" s="540"/>
      <c r="S29" s="540"/>
      <c r="T29" s="540">
        <v>10</v>
      </c>
      <c r="U29" s="540">
        <v>10</v>
      </c>
      <c r="V29" s="502">
        <f t="shared" si="2"/>
        <v>130</v>
      </c>
      <c r="W29" s="470">
        <f t="shared" si="0"/>
        <v>1794000</v>
      </c>
      <c r="X29" s="487"/>
    </row>
    <row r="30" spans="1:25" ht="15">
      <c r="A30" s="468">
        <v>23</v>
      </c>
      <c r="B30" s="234" t="s">
        <v>28</v>
      </c>
      <c r="C30" s="468" t="s">
        <v>196</v>
      </c>
      <c r="D30" s="31">
        <v>204380</v>
      </c>
      <c r="E30" s="31" t="s">
        <v>224</v>
      </c>
      <c r="F30" s="475">
        <v>0</v>
      </c>
      <c r="G30" s="470">
        <f t="shared" si="1"/>
        <v>0</v>
      </c>
      <c r="H30" s="160"/>
      <c r="I30" s="476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502">
        <f t="shared" si="2"/>
        <v>0</v>
      </c>
      <c r="W30" s="470">
        <f t="shared" si="0"/>
        <v>0</v>
      </c>
      <c r="X30" s="487"/>
      <c r="Y30" s="504"/>
    </row>
    <row r="31" spans="1:24" ht="15">
      <c r="A31" s="468">
        <v>24</v>
      </c>
      <c r="B31" s="234" t="s">
        <v>28</v>
      </c>
      <c r="C31" s="231" t="s">
        <v>196</v>
      </c>
      <c r="D31" s="31">
        <v>204380</v>
      </c>
      <c r="E31" s="31" t="s">
        <v>224</v>
      </c>
      <c r="F31" s="475">
        <v>0</v>
      </c>
      <c r="G31" s="470">
        <f t="shared" si="1"/>
        <v>0</v>
      </c>
      <c r="H31" s="160"/>
      <c r="I31" s="476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502">
        <f t="shared" si="2"/>
        <v>0</v>
      </c>
      <c r="W31" s="470">
        <f t="shared" si="0"/>
        <v>0</v>
      </c>
      <c r="X31" s="487">
        <v>43288</v>
      </c>
    </row>
    <row r="32" spans="1:24" ht="15">
      <c r="A32" s="468">
        <v>25</v>
      </c>
      <c r="B32" s="234" t="s">
        <v>27</v>
      </c>
      <c r="C32" s="231" t="s">
        <v>196</v>
      </c>
      <c r="D32" s="31">
        <v>123200</v>
      </c>
      <c r="E32" s="31" t="s">
        <v>224</v>
      </c>
      <c r="F32" s="475">
        <v>0</v>
      </c>
      <c r="G32" s="470">
        <f t="shared" si="1"/>
        <v>0</v>
      </c>
      <c r="H32" s="160"/>
      <c r="I32" s="476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4"/>
      <c r="V32" s="502">
        <f t="shared" si="2"/>
        <v>0</v>
      </c>
      <c r="W32" s="470">
        <f t="shared" si="0"/>
        <v>0</v>
      </c>
      <c r="X32" s="487">
        <v>43288</v>
      </c>
    </row>
    <row r="33" spans="1:24" ht="15">
      <c r="A33" s="468">
        <v>26</v>
      </c>
      <c r="B33" s="54" t="s">
        <v>190</v>
      </c>
      <c r="C33" s="18" t="s">
        <v>196</v>
      </c>
      <c r="D33" s="55">
        <v>122870</v>
      </c>
      <c r="E33" s="55" t="s">
        <v>224</v>
      </c>
      <c r="F33" s="538">
        <v>0</v>
      </c>
      <c r="G33" s="470">
        <f t="shared" si="1"/>
        <v>0</v>
      </c>
      <c r="H33" s="161"/>
      <c r="I33" s="539"/>
      <c r="J33" s="540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0"/>
      <c r="V33" s="541">
        <f t="shared" si="2"/>
        <v>0</v>
      </c>
      <c r="W33" s="470">
        <f t="shared" si="0"/>
        <v>0</v>
      </c>
      <c r="X33" s="542">
        <v>43288</v>
      </c>
    </row>
    <row r="34" spans="1:27" ht="15.75">
      <c r="A34" s="546"/>
      <c r="B34" s="547" t="s">
        <v>236</v>
      </c>
      <c r="C34" s="548"/>
      <c r="D34" s="549"/>
      <c r="E34" s="549"/>
      <c r="F34" s="550"/>
      <c r="G34" s="551">
        <f>SUM(G8:G33)</f>
        <v>43264200</v>
      </c>
      <c r="H34" s="551"/>
      <c r="I34" s="551">
        <f>SUM(I8:I33)</f>
        <v>0</v>
      </c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5"/>
      <c r="W34" s="551">
        <f>SUM(W8:W33)</f>
        <v>29686100</v>
      </c>
      <c r="X34" s="556"/>
      <c r="AA34" s="456"/>
    </row>
    <row r="35" spans="1:24" ht="15">
      <c r="A35" s="546"/>
      <c r="B35" s="557" t="s">
        <v>226</v>
      </c>
      <c r="C35" s="558"/>
      <c r="D35" s="559"/>
      <c r="E35" s="559"/>
      <c r="F35" s="560"/>
      <c r="G35" s="559"/>
      <c r="H35" s="588"/>
      <c r="I35" s="559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55"/>
      <c r="W35" s="562"/>
      <c r="X35" s="563"/>
    </row>
    <row r="36" spans="1:24" ht="15">
      <c r="A36" s="524">
        <v>1</v>
      </c>
      <c r="B36" s="525" t="s">
        <v>200</v>
      </c>
      <c r="C36" s="524" t="s">
        <v>197</v>
      </c>
      <c r="D36" s="526">
        <v>85000</v>
      </c>
      <c r="E36" s="526" t="s">
        <v>223</v>
      </c>
      <c r="F36" s="543">
        <v>10</v>
      </c>
      <c r="G36" s="526">
        <f aca="true" t="shared" si="3" ref="G36:G73">D36*F36</f>
        <v>850000</v>
      </c>
      <c r="H36" s="527"/>
      <c r="I36" s="526">
        <f>D36*H36</f>
        <v>0</v>
      </c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4">
        <f t="shared" si="2"/>
        <v>10</v>
      </c>
      <c r="W36" s="526">
        <f aca="true" t="shared" si="4" ref="W36:W42">V36*D36</f>
        <v>850000</v>
      </c>
      <c r="X36" s="545"/>
    </row>
    <row r="37" spans="1:24" ht="15">
      <c r="A37" s="468">
        <v>2</v>
      </c>
      <c r="B37" s="469" t="s">
        <v>201</v>
      </c>
      <c r="C37" s="468" t="s">
        <v>197</v>
      </c>
      <c r="D37" s="470">
        <v>85000</v>
      </c>
      <c r="E37" s="470" t="s">
        <v>223</v>
      </c>
      <c r="F37" s="471">
        <v>9</v>
      </c>
      <c r="G37" s="526">
        <f t="shared" si="3"/>
        <v>765000</v>
      </c>
      <c r="H37" s="472"/>
      <c r="I37" s="470">
        <f>D37*H37</f>
        <v>0</v>
      </c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502">
        <f t="shared" si="2"/>
        <v>9</v>
      </c>
      <c r="W37" s="470">
        <f t="shared" si="4"/>
        <v>765000</v>
      </c>
      <c r="X37" s="486"/>
    </row>
    <row r="38" spans="1:24" ht="15">
      <c r="A38" s="468">
        <v>3</v>
      </c>
      <c r="B38" s="469" t="s">
        <v>203</v>
      </c>
      <c r="C38" s="468" t="s">
        <v>197</v>
      </c>
      <c r="D38" s="470">
        <v>59000</v>
      </c>
      <c r="E38" s="470" t="s">
        <v>223</v>
      </c>
      <c r="F38" s="471">
        <v>1</v>
      </c>
      <c r="G38" s="526">
        <f t="shared" si="3"/>
        <v>59000</v>
      </c>
      <c r="H38" s="472"/>
      <c r="I38" s="470">
        <f>D38*H38</f>
        <v>0</v>
      </c>
      <c r="J38" s="471"/>
      <c r="K38" s="471"/>
      <c r="L38" s="471"/>
      <c r="M38" s="471"/>
      <c r="N38" s="471">
        <v>1</v>
      </c>
      <c r="O38" s="471"/>
      <c r="P38" s="471"/>
      <c r="Q38" s="471"/>
      <c r="R38" s="471"/>
      <c r="S38" s="471"/>
      <c r="T38" s="471"/>
      <c r="U38" s="471"/>
      <c r="V38" s="502">
        <f t="shared" si="2"/>
        <v>0</v>
      </c>
      <c r="W38" s="470">
        <f t="shared" si="4"/>
        <v>0</v>
      </c>
      <c r="X38" s="486"/>
    </row>
    <row r="39" spans="1:24" ht="15">
      <c r="A39" s="468">
        <v>4</v>
      </c>
      <c r="B39" s="469" t="s">
        <v>35</v>
      </c>
      <c r="C39" s="468" t="s">
        <v>197</v>
      </c>
      <c r="D39" s="470">
        <v>45500</v>
      </c>
      <c r="E39" s="470" t="s">
        <v>223</v>
      </c>
      <c r="F39" s="471">
        <v>3</v>
      </c>
      <c r="G39" s="526">
        <f t="shared" si="3"/>
        <v>136500</v>
      </c>
      <c r="H39" s="472"/>
      <c r="I39" s="470">
        <f>D39*H39</f>
        <v>0</v>
      </c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502">
        <f t="shared" si="2"/>
        <v>3</v>
      </c>
      <c r="W39" s="470">
        <f t="shared" si="4"/>
        <v>136500</v>
      </c>
      <c r="X39" s="486"/>
    </row>
    <row r="40" spans="1:24" ht="15">
      <c r="A40" s="468">
        <v>5</v>
      </c>
      <c r="B40" s="469" t="s">
        <v>221</v>
      </c>
      <c r="C40" s="468" t="s">
        <v>197</v>
      </c>
      <c r="D40" s="470">
        <v>130000</v>
      </c>
      <c r="E40" s="470" t="s">
        <v>223</v>
      </c>
      <c r="F40" s="471">
        <v>0</v>
      </c>
      <c r="G40" s="526">
        <f t="shared" si="3"/>
        <v>0</v>
      </c>
      <c r="H40" s="472"/>
      <c r="I40" s="470">
        <f>D40*H40</f>
        <v>0</v>
      </c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502">
        <f t="shared" si="2"/>
        <v>0</v>
      </c>
      <c r="W40" s="470">
        <f t="shared" si="4"/>
        <v>0</v>
      </c>
      <c r="X40" s="486"/>
    </row>
    <row r="41" spans="1:24" ht="15">
      <c r="A41" s="468">
        <v>6</v>
      </c>
      <c r="B41" s="234" t="s">
        <v>34</v>
      </c>
      <c r="C41" s="231" t="s">
        <v>219</v>
      </c>
      <c r="D41" s="31">
        <v>80850</v>
      </c>
      <c r="E41" s="31" t="s">
        <v>224</v>
      </c>
      <c r="F41" s="475">
        <v>15</v>
      </c>
      <c r="G41" s="526">
        <f t="shared" si="3"/>
        <v>1212750</v>
      </c>
      <c r="H41" s="160"/>
      <c r="I41" s="476">
        <f>H41*D41</f>
        <v>0</v>
      </c>
      <c r="J41" s="484"/>
      <c r="K41" s="484"/>
      <c r="L41" s="484"/>
      <c r="M41" s="484"/>
      <c r="N41" s="484">
        <v>1</v>
      </c>
      <c r="O41" s="484"/>
      <c r="P41" s="484">
        <v>1</v>
      </c>
      <c r="Q41" s="484">
        <v>1</v>
      </c>
      <c r="R41" s="484"/>
      <c r="S41" s="484"/>
      <c r="T41" s="484">
        <v>1</v>
      </c>
      <c r="U41" s="484">
        <v>1</v>
      </c>
      <c r="V41" s="502">
        <f t="shared" si="2"/>
        <v>10</v>
      </c>
      <c r="W41" s="470">
        <f t="shared" si="4"/>
        <v>808500</v>
      </c>
      <c r="X41" s="487"/>
    </row>
    <row r="42" spans="1:24" ht="15">
      <c r="A42" s="529">
        <v>7</v>
      </c>
      <c r="B42" s="54" t="s">
        <v>191</v>
      </c>
      <c r="C42" s="18" t="s">
        <v>196</v>
      </c>
      <c r="D42" s="55">
        <v>396550</v>
      </c>
      <c r="E42" s="55" t="s">
        <v>224</v>
      </c>
      <c r="F42" s="538">
        <v>11</v>
      </c>
      <c r="G42" s="526">
        <f t="shared" si="3"/>
        <v>4362050</v>
      </c>
      <c r="H42" s="161"/>
      <c r="I42" s="539">
        <f>H42*D42</f>
        <v>0</v>
      </c>
      <c r="J42" s="540"/>
      <c r="K42" s="540"/>
      <c r="L42" s="540"/>
      <c r="M42" s="540"/>
      <c r="N42" s="540">
        <v>1</v>
      </c>
      <c r="O42" s="540"/>
      <c r="P42" s="540">
        <v>1</v>
      </c>
      <c r="Q42" s="540">
        <v>1</v>
      </c>
      <c r="R42" s="540"/>
      <c r="S42" s="540"/>
      <c r="T42" s="540">
        <v>1</v>
      </c>
      <c r="U42" s="540">
        <v>1</v>
      </c>
      <c r="V42" s="541">
        <f t="shared" si="2"/>
        <v>6</v>
      </c>
      <c r="W42" s="530">
        <f t="shared" si="4"/>
        <v>2379300</v>
      </c>
      <c r="X42" s="542"/>
    </row>
    <row r="43" spans="1:27" ht="15.75">
      <c r="A43" s="546"/>
      <c r="B43" s="547" t="s">
        <v>236</v>
      </c>
      <c r="C43" s="548"/>
      <c r="D43" s="549"/>
      <c r="E43" s="549"/>
      <c r="F43" s="550"/>
      <c r="G43" s="551">
        <f>SUM(G36:G42)</f>
        <v>7385300</v>
      </c>
      <c r="H43" s="552"/>
      <c r="I43" s="553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5"/>
      <c r="W43" s="551">
        <f>SUM(W36:W42)</f>
        <v>4939300</v>
      </c>
      <c r="X43" s="556"/>
      <c r="AA43" s="456"/>
    </row>
    <row r="44" spans="1:24" ht="15">
      <c r="A44" s="546"/>
      <c r="B44" s="557" t="s">
        <v>227</v>
      </c>
      <c r="C44" s="558"/>
      <c r="D44" s="559"/>
      <c r="E44" s="559"/>
      <c r="F44" s="560"/>
      <c r="G44" s="559"/>
      <c r="H44" s="588"/>
      <c r="I44" s="559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55"/>
      <c r="W44" s="562"/>
      <c r="X44" s="563"/>
    </row>
    <row r="45" spans="1:24" ht="15">
      <c r="A45" s="524">
        <v>1</v>
      </c>
      <c r="B45" s="525" t="s">
        <v>204</v>
      </c>
      <c r="C45" s="524" t="s">
        <v>197</v>
      </c>
      <c r="D45" s="526">
        <v>4500</v>
      </c>
      <c r="E45" s="526" t="s">
        <v>223</v>
      </c>
      <c r="F45" s="543">
        <v>16</v>
      </c>
      <c r="G45" s="526">
        <f t="shared" si="3"/>
        <v>72000</v>
      </c>
      <c r="H45" s="527"/>
      <c r="I45" s="526">
        <f>D45*H45</f>
        <v>0</v>
      </c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4">
        <f t="shared" si="2"/>
        <v>16</v>
      </c>
      <c r="W45" s="526">
        <f aca="true" t="shared" si="5" ref="W45:W73">V45*D45</f>
        <v>72000</v>
      </c>
      <c r="X45" s="545">
        <v>43892</v>
      </c>
    </row>
    <row r="46" spans="1:24" ht="15">
      <c r="A46" s="468">
        <v>2</v>
      </c>
      <c r="B46" s="469" t="s">
        <v>205</v>
      </c>
      <c r="C46" s="468" t="s">
        <v>197</v>
      </c>
      <c r="D46" s="470">
        <v>16500</v>
      </c>
      <c r="E46" s="470" t="s">
        <v>223</v>
      </c>
      <c r="F46" s="471">
        <v>11</v>
      </c>
      <c r="G46" s="526">
        <f t="shared" si="3"/>
        <v>181500</v>
      </c>
      <c r="H46" s="472"/>
      <c r="I46" s="470">
        <f>D46*H46</f>
        <v>0</v>
      </c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544">
        <f t="shared" si="2"/>
        <v>11</v>
      </c>
      <c r="W46" s="526">
        <f t="shared" si="5"/>
        <v>181500</v>
      </c>
      <c r="X46" s="486"/>
    </row>
    <row r="47" spans="1:24" ht="15">
      <c r="A47" s="468">
        <v>3</v>
      </c>
      <c r="B47" s="469" t="s">
        <v>228</v>
      </c>
      <c r="C47" s="468" t="s">
        <v>196</v>
      </c>
      <c r="D47" s="470">
        <v>60000</v>
      </c>
      <c r="E47" s="470" t="s">
        <v>223</v>
      </c>
      <c r="F47" s="471">
        <v>0</v>
      </c>
      <c r="G47" s="526">
        <f t="shared" si="3"/>
        <v>0</v>
      </c>
      <c r="H47" s="472"/>
      <c r="I47" s="470">
        <f>D47*H47</f>
        <v>0</v>
      </c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544">
        <f t="shared" si="2"/>
        <v>0</v>
      </c>
      <c r="W47" s="526">
        <f t="shared" si="5"/>
        <v>0</v>
      </c>
      <c r="X47" s="486">
        <v>43289</v>
      </c>
    </row>
    <row r="48" spans="1:24" ht="15">
      <c r="A48" s="468">
        <v>4</v>
      </c>
      <c r="B48" s="234" t="s">
        <v>218</v>
      </c>
      <c r="C48" s="468" t="s">
        <v>196</v>
      </c>
      <c r="D48" s="31">
        <v>832000</v>
      </c>
      <c r="E48" s="31" t="s">
        <v>224</v>
      </c>
      <c r="F48" s="475">
        <v>29</v>
      </c>
      <c r="G48" s="526">
        <f t="shared" si="3"/>
        <v>24128000</v>
      </c>
      <c r="H48" s="160"/>
      <c r="I48" s="476">
        <f>H48*D48</f>
        <v>0</v>
      </c>
      <c r="J48" s="484"/>
      <c r="K48" s="484"/>
      <c r="L48" s="484"/>
      <c r="M48" s="484"/>
      <c r="N48" s="484">
        <v>1</v>
      </c>
      <c r="O48" s="484"/>
      <c r="P48" s="484">
        <v>1</v>
      </c>
      <c r="Q48" s="484">
        <v>1</v>
      </c>
      <c r="R48" s="484"/>
      <c r="S48" s="484"/>
      <c r="T48" s="484">
        <v>1</v>
      </c>
      <c r="U48" s="484">
        <v>1</v>
      </c>
      <c r="V48" s="544">
        <f t="shared" si="2"/>
        <v>24</v>
      </c>
      <c r="W48" s="526">
        <f t="shared" si="5"/>
        <v>19968000</v>
      </c>
      <c r="X48" s="487"/>
    </row>
    <row r="49" spans="1:95" s="252" customFormat="1" ht="15">
      <c r="A49" s="468">
        <v>5</v>
      </c>
      <c r="B49" s="232" t="s">
        <v>32</v>
      </c>
      <c r="C49" s="468" t="s">
        <v>196</v>
      </c>
      <c r="D49" s="31">
        <v>358985</v>
      </c>
      <c r="E49" s="31" t="s">
        <v>224</v>
      </c>
      <c r="F49" s="475">
        <v>0</v>
      </c>
      <c r="G49" s="526">
        <f t="shared" si="3"/>
        <v>0</v>
      </c>
      <c r="H49" s="478"/>
      <c r="I49" s="476">
        <f>H49*D49</f>
        <v>0</v>
      </c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544">
        <f t="shared" si="2"/>
        <v>0</v>
      </c>
      <c r="W49" s="526">
        <f t="shared" si="5"/>
        <v>0</v>
      </c>
      <c r="X49" s="487"/>
      <c r="Y49" s="50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</row>
    <row r="50" spans="1:24" ht="15">
      <c r="A50" s="468">
        <v>6</v>
      </c>
      <c r="B50" s="232" t="s">
        <v>32</v>
      </c>
      <c r="C50" s="468" t="s">
        <v>196</v>
      </c>
      <c r="D50" s="31">
        <v>341220</v>
      </c>
      <c r="E50" s="31" t="s">
        <v>224</v>
      </c>
      <c r="F50" s="475">
        <v>0</v>
      </c>
      <c r="G50" s="526">
        <f t="shared" si="3"/>
        <v>0</v>
      </c>
      <c r="H50" s="478"/>
      <c r="I50" s="476">
        <f aca="true" t="shared" si="6" ref="I50:I73">H50*D50</f>
        <v>0</v>
      </c>
      <c r="J50" s="149"/>
      <c r="K50" s="149"/>
      <c r="L50" s="149"/>
      <c r="M50" s="149"/>
      <c r="N50" s="149"/>
      <c r="O50" s="149"/>
      <c r="P50" s="484"/>
      <c r="Q50" s="484"/>
      <c r="R50" s="484"/>
      <c r="S50" s="484"/>
      <c r="T50" s="484"/>
      <c r="U50" s="484"/>
      <c r="V50" s="544">
        <f t="shared" si="2"/>
        <v>0</v>
      </c>
      <c r="W50" s="526">
        <f t="shared" si="5"/>
        <v>0</v>
      </c>
      <c r="X50" s="487"/>
    </row>
    <row r="51" spans="1:24" ht="15">
      <c r="A51" s="468">
        <v>7</v>
      </c>
      <c r="B51" s="234" t="s">
        <v>32</v>
      </c>
      <c r="C51" s="468" t="s">
        <v>196</v>
      </c>
      <c r="D51" s="31">
        <v>341220</v>
      </c>
      <c r="E51" s="31" t="s">
        <v>224</v>
      </c>
      <c r="F51" s="475">
        <v>24</v>
      </c>
      <c r="G51" s="526">
        <f t="shared" si="3"/>
        <v>8189280</v>
      </c>
      <c r="H51" s="160"/>
      <c r="I51" s="476">
        <f>H51*D51</f>
        <v>0</v>
      </c>
      <c r="J51" s="484">
        <v>1</v>
      </c>
      <c r="K51" s="484">
        <v>1</v>
      </c>
      <c r="L51" s="484">
        <v>1</v>
      </c>
      <c r="M51" s="484">
        <v>1</v>
      </c>
      <c r="N51" s="484">
        <v>1</v>
      </c>
      <c r="O51" s="484"/>
      <c r="P51" s="484">
        <v>1</v>
      </c>
      <c r="Q51" s="484">
        <v>1</v>
      </c>
      <c r="R51" s="484"/>
      <c r="S51" s="484"/>
      <c r="T51" s="484">
        <v>1</v>
      </c>
      <c r="U51" s="484">
        <v>1</v>
      </c>
      <c r="V51" s="544">
        <f>F51+H51-J51-K51-L51-M51-N51-O51-P51-Q51-R51-S51-T51-U51</f>
        <v>15</v>
      </c>
      <c r="W51" s="526">
        <f t="shared" si="5"/>
        <v>5118300</v>
      </c>
      <c r="X51" s="487"/>
    </row>
    <row r="52" spans="1:24" ht="15">
      <c r="A52" s="468">
        <v>8</v>
      </c>
      <c r="B52" s="234" t="s">
        <v>32</v>
      </c>
      <c r="C52" s="468" t="s">
        <v>196</v>
      </c>
      <c r="D52" s="31">
        <v>341220</v>
      </c>
      <c r="E52" s="31" t="s">
        <v>224</v>
      </c>
      <c r="F52" s="475">
        <v>25</v>
      </c>
      <c r="G52" s="526">
        <f t="shared" si="3"/>
        <v>8530500</v>
      </c>
      <c r="H52" s="160"/>
      <c r="I52" s="476">
        <f>H52*D52</f>
        <v>0</v>
      </c>
      <c r="J52" s="484"/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/>
      <c r="V52" s="544">
        <f t="shared" si="2"/>
        <v>25</v>
      </c>
      <c r="W52" s="526">
        <f t="shared" si="5"/>
        <v>8530500</v>
      </c>
      <c r="X52" s="487"/>
    </row>
    <row r="53" spans="1:25" ht="15">
      <c r="A53" s="468">
        <v>9</v>
      </c>
      <c r="B53" s="234" t="s">
        <v>36</v>
      </c>
      <c r="C53" s="231" t="s">
        <v>197</v>
      </c>
      <c r="D53" s="31">
        <v>145200</v>
      </c>
      <c r="E53" s="31" t="s">
        <v>224</v>
      </c>
      <c r="F53" s="475">
        <v>0</v>
      </c>
      <c r="G53" s="526">
        <f t="shared" si="3"/>
        <v>0</v>
      </c>
      <c r="H53" s="160"/>
      <c r="I53" s="476">
        <f t="shared" si="6"/>
        <v>0</v>
      </c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544">
        <f t="shared" si="2"/>
        <v>0</v>
      </c>
      <c r="W53" s="526">
        <f t="shared" si="5"/>
        <v>0</v>
      </c>
      <c r="X53" s="487"/>
      <c r="Y53" s="504"/>
    </row>
    <row r="54" spans="1:24" ht="15">
      <c r="A54" s="468">
        <v>10</v>
      </c>
      <c r="B54" s="234" t="s">
        <v>36</v>
      </c>
      <c r="C54" s="231" t="s">
        <v>197</v>
      </c>
      <c r="D54" s="31">
        <v>208000</v>
      </c>
      <c r="E54" s="31" t="s">
        <v>224</v>
      </c>
      <c r="F54" s="475">
        <v>1</v>
      </c>
      <c r="G54" s="526">
        <f t="shared" si="3"/>
        <v>208000</v>
      </c>
      <c r="H54" s="160"/>
      <c r="I54" s="476">
        <f>H54*D54</f>
        <v>0</v>
      </c>
      <c r="J54" s="484"/>
      <c r="K54" s="484"/>
      <c r="L54" s="484"/>
      <c r="M54" s="484"/>
      <c r="N54" s="484"/>
      <c r="O54" s="484"/>
      <c r="P54" s="484">
        <v>1</v>
      </c>
      <c r="Q54" s="484"/>
      <c r="R54" s="484"/>
      <c r="S54" s="484"/>
      <c r="T54" s="484"/>
      <c r="U54" s="484"/>
      <c r="V54" s="544">
        <f t="shared" si="2"/>
        <v>0</v>
      </c>
      <c r="W54" s="526">
        <f t="shared" si="5"/>
        <v>0</v>
      </c>
      <c r="X54" s="487"/>
    </row>
    <row r="55" spans="1:24" ht="15">
      <c r="A55" s="468">
        <v>11</v>
      </c>
      <c r="B55" s="234" t="s">
        <v>36</v>
      </c>
      <c r="C55" s="231" t="s">
        <v>197</v>
      </c>
      <c r="D55" s="31">
        <v>130900</v>
      </c>
      <c r="E55" s="31" t="s">
        <v>224</v>
      </c>
      <c r="F55" s="475">
        <v>20</v>
      </c>
      <c r="G55" s="526">
        <f t="shared" si="3"/>
        <v>2618000</v>
      </c>
      <c r="H55" s="160"/>
      <c r="I55" s="476">
        <f>H55*D55</f>
        <v>0</v>
      </c>
      <c r="J55" s="484"/>
      <c r="K55" s="484"/>
      <c r="L55" s="484"/>
      <c r="M55" s="484"/>
      <c r="N55" s="484"/>
      <c r="O55" s="484"/>
      <c r="P55" s="484"/>
      <c r="Q55" s="484">
        <v>1</v>
      </c>
      <c r="R55" s="484"/>
      <c r="S55" s="484"/>
      <c r="T55" s="484">
        <v>1</v>
      </c>
      <c r="U55" s="484">
        <v>1</v>
      </c>
      <c r="V55" s="544">
        <f t="shared" si="2"/>
        <v>17</v>
      </c>
      <c r="W55" s="526">
        <f t="shared" si="5"/>
        <v>2225300</v>
      </c>
      <c r="X55" s="487"/>
    </row>
    <row r="56" spans="1:24" ht="15">
      <c r="A56" s="468">
        <v>12</v>
      </c>
      <c r="B56" s="234" t="s">
        <v>36</v>
      </c>
      <c r="C56" s="231" t="s">
        <v>219</v>
      </c>
      <c r="D56" s="31">
        <v>130900</v>
      </c>
      <c r="E56" s="31" t="s">
        <v>224</v>
      </c>
      <c r="F56" s="475">
        <v>20</v>
      </c>
      <c r="G56" s="526">
        <f t="shared" si="3"/>
        <v>2618000</v>
      </c>
      <c r="H56" s="160"/>
      <c r="I56" s="476">
        <f>H56*D56</f>
        <v>0</v>
      </c>
      <c r="J56" s="484"/>
      <c r="K56" s="484"/>
      <c r="L56" s="484"/>
      <c r="M56" s="484"/>
      <c r="N56" s="484"/>
      <c r="O56" s="484"/>
      <c r="P56" s="484"/>
      <c r="Q56" s="484"/>
      <c r="R56" s="484"/>
      <c r="S56" s="484"/>
      <c r="T56" s="484"/>
      <c r="U56" s="484"/>
      <c r="V56" s="544">
        <f t="shared" si="2"/>
        <v>20</v>
      </c>
      <c r="W56" s="526">
        <f t="shared" si="5"/>
        <v>2618000</v>
      </c>
      <c r="X56" s="487"/>
    </row>
    <row r="57" spans="1:24" ht="15">
      <c r="A57" s="468">
        <v>13</v>
      </c>
      <c r="B57" s="234" t="s">
        <v>36</v>
      </c>
      <c r="C57" s="231" t="s">
        <v>197</v>
      </c>
      <c r="D57" s="31">
        <v>130900</v>
      </c>
      <c r="E57" s="31" t="s">
        <v>224</v>
      </c>
      <c r="F57" s="475">
        <v>40</v>
      </c>
      <c r="G57" s="526">
        <f t="shared" si="3"/>
        <v>5236000</v>
      </c>
      <c r="H57" s="160"/>
      <c r="I57" s="476">
        <f>H57*D57</f>
        <v>0</v>
      </c>
      <c r="J57" s="484"/>
      <c r="K57" s="484"/>
      <c r="L57" s="484"/>
      <c r="M57" s="484"/>
      <c r="N57" s="484"/>
      <c r="O57" s="484"/>
      <c r="P57" s="484"/>
      <c r="Q57" s="484"/>
      <c r="R57" s="484"/>
      <c r="S57" s="484"/>
      <c r="T57" s="484"/>
      <c r="U57" s="484"/>
      <c r="V57" s="544">
        <f t="shared" si="2"/>
        <v>40</v>
      </c>
      <c r="W57" s="526">
        <f t="shared" si="5"/>
        <v>5236000</v>
      </c>
      <c r="X57" s="487"/>
    </row>
    <row r="58" spans="1:25" ht="15">
      <c r="A58" s="468">
        <v>14</v>
      </c>
      <c r="B58" s="234" t="s">
        <v>229</v>
      </c>
      <c r="C58" s="231" t="s">
        <v>197</v>
      </c>
      <c r="D58" s="31">
        <v>141900</v>
      </c>
      <c r="E58" s="31" t="s">
        <v>224</v>
      </c>
      <c r="F58" s="475">
        <v>42</v>
      </c>
      <c r="G58" s="526">
        <f t="shared" si="3"/>
        <v>5959800</v>
      </c>
      <c r="H58" s="160"/>
      <c r="I58" s="476">
        <f t="shared" si="6"/>
        <v>0</v>
      </c>
      <c r="J58" s="484"/>
      <c r="K58" s="484"/>
      <c r="L58" s="484"/>
      <c r="M58" s="484"/>
      <c r="N58" s="484"/>
      <c r="O58" s="484"/>
      <c r="P58" s="484"/>
      <c r="Q58" s="484"/>
      <c r="R58" s="484"/>
      <c r="S58" s="484"/>
      <c r="T58" s="484"/>
      <c r="U58" s="484"/>
      <c r="V58" s="544">
        <f t="shared" si="2"/>
        <v>42</v>
      </c>
      <c r="W58" s="526">
        <f t="shared" si="5"/>
        <v>5959800</v>
      </c>
      <c r="X58" s="487"/>
      <c r="Y58" s="504"/>
    </row>
    <row r="59" spans="1:24" ht="15">
      <c r="A59" s="468">
        <v>15</v>
      </c>
      <c r="B59" s="234" t="s">
        <v>230</v>
      </c>
      <c r="C59" s="231" t="s">
        <v>197</v>
      </c>
      <c r="D59" s="31">
        <v>132000</v>
      </c>
      <c r="E59" s="31" t="s">
        <v>224</v>
      </c>
      <c r="F59" s="475">
        <v>49</v>
      </c>
      <c r="G59" s="526">
        <f t="shared" si="3"/>
        <v>6468000</v>
      </c>
      <c r="H59" s="160"/>
      <c r="I59" s="476">
        <f t="shared" si="6"/>
        <v>0</v>
      </c>
      <c r="J59" s="484"/>
      <c r="K59" s="484"/>
      <c r="L59" s="484"/>
      <c r="M59" s="484"/>
      <c r="N59" s="484">
        <v>1</v>
      </c>
      <c r="O59" s="484"/>
      <c r="P59" s="484">
        <v>1</v>
      </c>
      <c r="Q59" s="484">
        <v>1</v>
      </c>
      <c r="R59" s="484"/>
      <c r="S59" s="484"/>
      <c r="T59" s="484">
        <v>1</v>
      </c>
      <c r="U59" s="484">
        <v>1</v>
      </c>
      <c r="V59" s="544">
        <f t="shared" si="2"/>
        <v>44</v>
      </c>
      <c r="W59" s="526">
        <f t="shared" si="5"/>
        <v>5808000</v>
      </c>
      <c r="X59" s="487"/>
    </row>
    <row r="60" spans="1:24" ht="15">
      <c r="A60" s="468">
        <v>16</v>
      </c>
      <c r="B60" s="234" t="s">
        <v>230</v>
      </c>
      <c r="C60" s="231" t="s">
        <v>219</v>
      </c>
      <c r="D60" s="31">
        <v>132000</v>
      </c>
      <c r="E60" s="31" t="s">
        <v>224</v>
      </c>
      <c r="F60" s="475">
        <v>0</v>
      </c>
      <c r="G60" s="526">
        <f t="shared" si="3"/>
        <v>0</v>
      </c>
      <c r="H60" s="160"/>
      <c r="I60" s="476">
        <f>H60*D60</f>
        <v>0</v>
      </c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544">
        <f t="shared" si="2"/>
        <v>0</v>
      </c>
      <c r="W60" s="526">
        <f t="shared" si="5"/>
        <v>0</v>
      </c>
      <c r="X60" s="487"/>
    </row>
    <row r="61" spans="1:24" ht="15">
      <c r="A61" s="468">
        <v>17</v>
      </c>
      <c r="B61" s="234" t="s">
        <v>230</v>
      </c>
      <c r="C61" s="231" t="s">
        <v>219</v>
      </c>
      <c r="D61" s="31">
        <v>132000</v>
      </c>
      <c r="E61" s="31" t="s">
        <v>224</v>
      </c>
      <c r="F61" s="475">
        <v>0</v>
      </c>
      <c r="G61" s="526">
        <f t="shared" si="3"/>
        <v>0</v>
      </c>
      <c r="H61" s="160"/>
      <c r="I61" s="476">
        <f>H61*D61</f>
        <v>0</v>
      </c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544">
        <f t="shared" si="2"/>
        <v>0</v>
      </c>
      <c r="W61" s="526">
        <f t="shared" si="5"/>
        <v>0</v>
      </c>
      <c r="X61" s="487"/>
    </row>
    <row r="62" spans="1:24" ht="15">
      <c r="A62" s="468">
        <v>18</v>
      </c>
      <c r="B62" s="234" t="s">
        <v>41</v>
      </c>
      <c r="C62" s="231" t="s">
        <v>219</v>
      </c>
      <c r="D62" s="31">
        <v>49500</v>
      </c>
      <c r="E62" s="31" t="s">
        <v>224</v>
      </c>
      <c r="F62" s="475">
        <v>5</v>
      </c>
      <c r="G62" s="526">
        <f t="shared" si="3"/>
        <v>247500</v>
      </c>
      <c r="H62" s="160"/>
      <c r="I62" s="476">
        <f>H62*D62</f>
        <v>0</v>
      </c>
      <c r="J62" s="484"/>
      <c r="K62" s="484"/>
      <c r="L62" s="484"/>
      <c r="M62" s="484"/>
      <c r="N62" s="484">
        <v>1</v>
      </c>
      <c r="O62" s="484"/>
      <c r="P62" s="484"/>
      <c r="Q62" s="484"/>
      <c r="R62" s="484"/>
      <c r="S62" s="484"/>
      <c r="T62" s="484"/>
      <c r="U62" s="484"/>
      <c r="V62" s="544">
        <f t="shared" si="2"/>
        <v>4</v>
      </c>
      <c r="W62" s="526">
        <f t="shared" si="5"/>
        <v>198000</v>
      </c>
      <c r="X62" s="487"/>
    </row>
    <row r="63" spans="1:24" ht="15">
      <c r="A63" s="468">
        <v>19</v>
      </c>
      <c r="B63" s="234" t="s">
        <v>6</v>
      </c>
      <c r="C63" s="231" t="s">
        <v>197</v>
      </c>
      <c r="D63" s="31">
        <v>2007.5</v>
      </c>
      <c r="E63" s="31" t="s">
        <v>224</v>
      </c>
      <c r="F63" s="475">
        <v>5800</v>
      </c>
      <c r="G63" s="526">
        <f t="shared" si="3"/>
        <v>11643500</v>
      </c>
      <c r="H63" s="160"/>
      <c r="I63" s="476">
        <f t="shared" si="6"/>
        <v>0</v>
      </c>
      <c r="J63" s="484"/>
      <c r="K63" s="484"/>
      <c r="L63" s="484"/>
      <c r="M63" s="484"/>
      <c r="N63" s="484"/>
      <c r="O63" s="484">
        <v>200</v>
      </c>
      <c r="P63" s="484"/>
      <c r="Q63" s="484"/>
      <c r="R63" s="484">
        <v>300</v>
      </c>
      <c r="S63" s="484">
        <v>200</v>
      </c>
      <c r="T63" s="484"/>
      <c r="U63" s="484"/>
      <c r="V63" s="544">
        <f t="shared" si="2"/>
        <v>5100</v>
      </c>
      <c r="W63" s="526">
        <f t="shared" si="5"/>
        <v>10238250</v>
      </c>
      <c r="X63" s="487"/>
    </row>
    <row r="64" spans="1:24" ht="15">
      <c r="A64" s="468">
        <v>20</v>
      </c>
      <c r="B64" s="234" t="s">
        <v>39</v>
      </c>
      <c r="C64" s="231" t="s">
        <v>196</v>
      </c>
      <c r="D64" s="31">
        <v>441200</v>
      </c>
      <c r="E64" s="31" t="s">
        <v>224</v>
      </c>
      <c r="F64" s="475">
        <v>9</v>
      </c>
      <c r="G64" s="526">
        <f t="shared" si="3"/>
        <v>3970800</v>
      </c>
      <c r="H64" s="160"/>
      <c r="I64" s="476">
        <f t="shared" si="6"/>
        <v>0</v>
      </c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544">
        <f t="shared" si="2"/>
        <v>9</v>
      </c>
      <c r="W64" s="526">
        <f t="shared" si="5"/>
        <v>3970800</v>
      </c>
      <c r="X64" s="487"/>
    </row>
    <row r="65" spans="1:24" ht="15">
      <c r="A65" s="468">
        <v>21</v>
      </c>
      <c r="B65" s="234" t="s">
        <v>192</v>
      </c>
      <c r="C65" s="231" t="s">
        <v>196</v>
      </c>
      <c r="D65" s="31">
        <v>417368</v>
      </c>
      <c r="E65" s="31" t="s">
        <v>224</v>
      </c>
      <c r="F65" s="475">
        <v>0</v>
      </c>
      <c r="G65" s="526">
        <f t="shared" si="3"/>
        <v>0</v>
      </c>
      <c r="H65" s="160"/>
      <c r="I65" s="476">
        <f t="shared" si="6"/>
        <v>0</v>
      </c>
      <c r="J65" s="484"/>
      <c r="K65" s="484"/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544">
        <f t="shared" si="2"/>
        <v>0</v>
      </c>
      <c r="W65" s="526">
        <f t="shared" si="5"/>
        <v>0</v>
      </c>
      <c r="X65" s="487"/>
    </row>
    <row r="66" spans="1:24" ht="15">
      <c r="A66" s="468">
        <v>22</v>
      </c>
      <c r="B66" s="234" t="s">
        <v>193</v>
      </c>
      <c r="C66" s="231" t="s">
        <v>196</v>
      </c>
      <c r="D66" s="31">
        <v>430155</v>
      </c>
      <c r="E66" s="31" t="s">
        <v>224</v>
      </c>
      <c r="F66" s="475">
        <v>74</v>
      </c>
      <c r="G66" s="526">
        <f t="shared" si="3"/>
        <v>31831470</v>
      </c>
      <c r="H66" s="160"/>
      <c r="I66" s="476">
        <f t="shared" si="6"/>
        <v>0</v>
      </c>
      <c r="J66" s="484"/>
      <c r="K66" s="484"/>
      <c r="L66" s="484"/>
      <c r="M66" s="484"/>
      <c r="N66" s="484"/>
      <c r="O66" s="484"/>
      <c r="P66" s="484"/>
      <c r="Q66" s="484"/>
      <c r="R66" s="484"/>
      <c r="S66" s="484"/>
      <c r="T66" s="484"/>
      <c r="U66" s="484"/>
      <c r="V66" s="544">
        <f t="shared" si="2"/>
        <v>74</v>
      </c>
      <c r="W66" s="526">
        <f t="shared" si="5"/>
        <v>31831470</v>
      </c>
      <c r="X66" s="487"/>
    </row>
    <row r="67" spans="1:24" ht="15">
      <c r="A67" s="468">
        <v>23</v>
      </c>
      <c r="B67" s="234" t="s">
        <v>194</v>
      </c>
      <c r="C67" s="231" t="s">
        <v>196</v>
      </c>
      <c r="D67" s="31">
        <v>285274</v>
      </c>
      <c r="E67" s="31" t="s">
        <v>224</v>
      </c>
      <c r="F67" s="475">
        <v>41</v>
      </c>
      <c r="G67" s="526">
        <f t="shared" si="3"/>
        <v>11696234</v>
      </c>
      <c r="H67" s="160"/>
      <c r="I67" s="476">
        <f t="shared" si="6"/>
        <v>0</v>
      </c>
      <c r="J67" s="484"/>
      <c r="K67" s="484"/>
      <c r="L67" s="484"/>
      <c r="M67" s="484"/>
      <c r="N67" s="484">
        <v>1</v>
      </c>
      <c r="O67" s="484"/>
      <c r="P67" s="484">
        <v>1</v>
      </c>
      <c r="Q67" s="484">
        <v>1</v>
      </c>
      <c r="R67" s="484"/>
      <c r="S67" s="484"/>
      <c r="T67" s="484">
        <v>1</v>
      </c>
      <c r="U67" s="484">
        <v>1</v>
      </c>
      <c r="V67" s="544">
        <f t="shared" si="2"/>
        <v>36</v>
      </c>
      <c r="W67" s="526">
        <f t="shared" si="5"/>
        <v>10269864</v>
      </c>
      <c r="X67" s="487"/>
    </row>
    <row r="68" spans="1:24" ht="15">
      <c r="A68" s="468">
        <v>24</v>
      </c>
      <c r="B68" s="234" t="s">
        <v>195</v>
      </c>
      <c r="C68" s="231" t="s">
        <v>196</v>
      </c>
      <c r="D68" s="31">
        <v>361035</v>
      </c>
      <c r="E68" s="31" t="s">
        <v>224</v>
      </c>
      <c r="F68" s="475">
        <v>32</v>
      </c>
      <c r="G68" s="526">
        <f t="shared" si="3"/>
        <v>11553120</v>
      </c>
      <c r="H68" s="160"/>
      <c r="I68" s="476">
        <f t="shared" si="6"/>
        <v>0</v>
      </c>
      <c r="J68" s="484"/>
      <c r="K68" s="484"/>
      <c r="L68" s="484"/>
      <c r="M68" s="484"/>
      <c r="N68" s="484"/>
      <c r="O68" s="484"/>
      <c r="P68" s="484"/>
      <c r="Q68" s="484"/>
      <c r="R68" s="484"/>
      <c r="S68" s="484"/>
      <c r="T68" s="484"/>
      <c r="U68" s="484"/>
      <c r="V68" s="544">
        <f t="shared" si="2"/>
        <v>32</v>
      </c>
      <c r="W68" s="526">
        <f t="shared" si="5"/>
        <v>11553120</v>
      </c>
      <c r="X68" s="487">
        <v>43369</v>
      </c>
    </row>
    <row r="69" spans="1:24" ht="15">
      <c r="A69" s="468">
        <v>25</v>
      </c>
      <c r="B69" s="234" t="s">
        <v>231</v>
      </c>
      <c r="C69" s="231" t="s">
        <v>219</v>
      </c>
      <c r="D69" s="31">
        <v>41000</v>
      </c>
      <c r="E69" s="31" t="s">
        <v>223</v>
      </c>
      <c r="F69" s="479">
        <v>0</v>
      </c>
      <c r="G69" s="526">
        <f t="shared" si="3"/>
        <v>0</v>
      </c>
      <c r="H69" s="160"/>
      <c r="I69" s="476">
        <f t="shared" si="6"/>
        <v>0</v>
      </c>
      <c r="J69" s="484"/>
      <c r="K69" s="484"/>
      <c r="L69" s="484"/>
      <c r="M69" s="484"/>
      <c r="N69" s="484"/>
      <c r="O69" s="484"/>
      <c r="P69" s="484"/>
      <c r="Q69" s="484"/>
      <c r="R69" s="484"/>
      <c r="S69" s="484"/>
      <c r="T69" s="484"/>
      <c r="U69" s="484"/>
      <c r="V69" s="544">
        <f t="shared" si="2"/>
        <v>0</v>
      </c>
      <c r="W69" s="526">
        <f t="shared" si="5"/>
        <v>0</v>
      </c>
      <c r="X69" s="487"/>
    </row>
    <row r="70" spans="1:24" ht="15">
      <c r="A70" s="468">
        <v>26</v>
      </c>
      <c r="B70" s="234" t="s">
        <v>232</v>
      </c>
      <c r="C70" s="231" t="s">
        <v>219</v>
      </c>
      <c r="D70" s="31">
        <v>45000</v>
      </c>
      <c r="E70" s="31" t="s">
        <v>223</v>
      </c>
      <c r="F70" s="479">
        <v>0</v>
      </c>
      <c r="G70" s="526">
        <f t="shared" si="3"/>
        <v>0</v>
      </c>
      <c r="H70" s="160"/>
      <c r="I70" s="476">
        <f t="shared" si="6"/>
        <v>0</v>
      </c>
      <c r="J70" s="484"/>
      <c r="K70" s="484"/>
      <c r="L70" s="484"/>
      <c r="M70" s="484"/>
      <c r="N70" s="484"/>
      <c r="O70" s="484"/>
      <c r="P70" s="484"/>
      <c r="Q70" s="484"/>
      <c r="R70" s="484"/>
      <c r="S70" s="484"/>
      <c r="T70" s="484"/>
      <c r="U70" s="484"/>
      <c r="V70" s="544">
        <f t="shared" si="2"/>
        <v>0</v>
      </c>
      <c r="W70" s="526">
        <f t="shared" si="5"/>
        <v>0</v>
      </c>
      <c r="X70" s="487"/>
    </row>
    <row r="71" spans="1:24" ht="15">
      <c r="A71" s="468">
        <v>27</v>
      </c>
      <c r="B71" s="234" t="s">
        <v>233</v>
      </c>
      <c r="C71" s="231" t="s">
        <v>74</v>
      </c>
      <c r="D71" s="31">
        <v>20900</v>
      </c>
      <c r="E71" s="31" t="s">
        <v>223</v>
      </c>
      <c r="F71" s="479">
        <v>0</v>
      </c>
      <c r="G71" s="526">
        <f t="shared" si="3"/>
        <v>0</v>
      </c>
      <c r="H71" s="160"/>
      <c r="I71" s="476">
        <f t="shared" si="6"/>
        <v>0</v>
      </c>
      <c r="J71" s="484"/>
      <c r="K71" s="484"/>
      <c r="L71" s="484"/>
      <c r="M71" s="484"/>
      <c r="N71" s="484"/>
      <c r="O71" s="484"/>
      <c r="P71" s="484"/>
      <c r="Q71" s="484"/>
      <c r="R71" s="484"/>
      <c r="S71" s="484"/>
      <c r="T71" s="484"/>
      <c r="U71" s="484"/>
      <c r="V71" s="544">
        <f t="shared" si="2"/>
        <v>0</v>
      </c>
      <c r="W71" s="526">
        <f t="shared" si="5"/>
        <v>0</v>
      </c>
      <c r="X71" s="487"/>
    </row>
    <row r="72" spans="1:24" ht="15">
      <c r="A72" s="468">
        <v>28</v>
      </c>
      <c r="B72" s="234" t="s">
        <v>234</v>
      </c>
      <c r="C72" s="231" t="s">
        <v>74</v>
      </c>
      <c r="D72" s="31">
        <v>13000</v>
      </c>
      <c r="E72" s="31" t="s">
        <v>223</v>
      </c>
      <c r="F72" s="479">
        <v>0</v>
      </c>
      <c r="G72" s="526">
        <f t="shared" si="3"/>
        <v>0</v>
      </c>
      <c r="H72" s="160"/>
      <c r="I72" s="476">
        <f t="shared" si="6"/>
        <v>0</v>
      </c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484"/>
      <c r="V72" s="544">
        <f t="shared" si="2"/>
        <v>0</v>
      </c>
      <c r="W72" s="526">
        <f t="shared" si="5"/>
        <v>0</v>
      </c>
      <c r="X72" s="487"/>
    </row>
    <row r="73" spans="1:24" ht="15">
      <c r="A73" s="529">
        <v>29</v>
      </c>
      <c r="B73" s="54" t="s">
        <v>235</v>
      </c>
      <c r="C73" s="18" t="s">
        <v>74</v>
      </c>
      <c r="D73" s="55">
        <v>12250</v>
      </c>
      <c r="E73" s="55" t="s">
        <v>223</v>
      </c>
      <c r="F73" s="528">
        <v>0</v>
      </c>
      <c r="G73" s="526">
        <f t="shared" si="3"/>
        <v>0</v>
      </c>
      <c r="H73" s="161"/>
      <c r="I73" s="539">
        <f t="shared" si="6"/>
        <v>0</v>
      </c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4">
        <f>F73+H73-J73-K73-L73-M73-N73-O73-P73-Q73-R73-S73-T73-U73</f>
        <v>0</v>
      </c>
      <c r="W73" s="526">
        <f t="shared" si="5"/>
        <v>0</v>
      </c>
      <c r="X73" s="542"/>
    </row>
    <row r="74" spans="1:27" ht="16.5" thickBot="1">
      <c r="A74" s="564"/>
      <c r="B74" s="565" t="s">
        <v>236</v>
      </c>
      <c r="C74" s="564"/>
      <c r="D74" s="566"/>
      <c r="E74" s="566"/>
      <c r="F74" s="567"/>
      <c r="G74" s="568">
        <f>SUM(G45:G73)</f>
        <v>135151704</v>
      </c>
      <c r="H74" s="569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1"/>
      <c r="W74" s="572">
        <f>SUM(W45:W73)</f>
        <v>123778904</v>
      </c>
      <c r="X74" s="573"/>
      <c r="AA74" s="589"/>
    </row>
    <row r="75" spans="1:27" ht="17.25" thickBot="1" thickTop="1">
      <c r="A75" s="313" t="s">
        <v>46</v>
      </c>
      <c r="B75" s="314"/>
      <c r="C75" s="314"/>
      <c r="D75" s="10"/>
      <c r="E75" s="10"/>
      <c r="F75" s="700">
        <f>G34+G43+G74</f>
        <v>185801204</v>
      </c>
      <c r="G75" s="701"/>
      <c r="H75" s="700">
        <f>I34+I43+I74</f>
        <v>0</v>
      </c>
      <c r="I75" s="701"/>
      <c r="J75" s="586"/>
      <c r="K75" s="586"/>
      <c r="L75" s="586"/>
      <c r="M75" s="586"/>
      <c r="N75" s="586"/>
      <c r="O75" s="586"/>
      <c r="P75" s="585"/>
      <c r="Q75" s="585"/>
      <c r="R75" s="585"/>
      <c r="S75" s="585"/>
      <c r="T75" s="585"/>
      <c r="U75" s="585"/>
      <c r="V75" s="717">
        <f>W34+W43+W74</f>
        <v>158404304</v>
      </c>
      <c r="W75" s="718"/>
      <c r="X75" s="24"/>
      <c r="AA75" s="456"/>
    </row>
    <row r="76" spans="1:24" ht="15.75" thickTop="1">
      <c r="A76" s="72"/>
      <c r="B76" s="72"/>
      <c r="C76" s="72"/>
      <c r="D76" s="72"/>
      <c r="E76" s="7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75"/>
      <c r="W76" s="223"/>
      <c r="X76" s="75"/>
    </row>
    <row r="77" spans="1:27" ht="15.75">
      <c r="A77" s="236">
        <v>1</v>
      </c>
      <c r="B77" s="240" t="s">
        <v>150</v>
      </c>
      <c r="D77" s="244" t="s">
        <v>151</v>
      </c>
      <c r="E77" s="244"/>
      <c r="G77" s="241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584" t="s">
        <v>339</v>
      </c>
      <c r="X77" s="75"/>
      <c r="AA77" s="589"/>
    </row>
    <row r="78" spans="1:24" ht="15.75">
      <c r="A78" s="236"/>
      <c r="B78" s="240" t="s">
        <v>170</v>
      </c>
      <c r="D78" s="242"/>
      <c r="E78" s="242"/>
      <c r="G78" s="243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584" t="s">
        <v>163</v>
      </c>
      <c r="X78" s="75"/>
    </row>
    <row r="79" spans="1:24" ht="15.75">
      <c r="A79" s="236"/>
      <c r="B79" s="240"/>
      <c r="D79" s="243"/>
      <c r="E79" s="243"/>
      <c r="G79" s="243"/>
      <c r="H79" s="237"/>
      <c r="J79" s="237"/>
      <c r="K79" s="237"/>
      <c r="L79" s="237"/>
      <c r="M79" s="237"/>
      <c r="N79" s="480"/>
      <c r="O79" s="480"/>
      <c r="P79" s="480"/>
      <c r="Q79" s="480"/>
      <c r="R79" s="480"/>
      <c r="S79" s="480"/>
      <c r="T79" s="480"/>
      <c r="U79" s="480"/>
      <c r="V79" s="584"/>
      <c r="X79" s="226"/>
    </row>
    <row r="80" spans="7:24" ht="15.75">
      <c r="G80" s="243"/>
      <c r="H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48"/>
      <c r="X80" s="226"/>
    </row>
    <row r="81" spans="1:24" ht="15.75">
      <c r="A81" s="236">
        <v>2</v>
      </c>
      <c r="B81" s="240" t="s">
        <v>178</v>
      </c>
      <c r="D81" s="242" t="s">
        <v>155</v>
      </c>
      <c r="E81" s="242"/>
      <c r="G81" s="243"/>
      <c r="H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48"/>
      <c r="X81" s="226"/>
    </row>
    <row r="82" spans="1:24" ht="15.75">
      <c r="A82" s="236"/>
      <c r="B82" s="240" t="s">
        <v>162</v>
      </c>
      <c r="D82" s="243"/>
      <c r="E82" s="243"/>
      <c r="G82" s="241"/>
      <c r="H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315" t="s">
        <v>148</v>
      </c>
      <c r="X82" s="226"/>
    </row>
    <row r="83" spans="1:24" ht="15.75">
      <c r="A83" s="236"/>
      <c r="B83" s="240"/>
      <c r="D83" s="240"/>
      <c r="E83" s="240"/>
      <c r="G83" s="241"/>
      <c r="H83" s="237"/>
      <c r="I83" s="584" t="s">
        <v>133</v>
      </c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584" t="s">
        <v>149</v>
      </c>
      <c r="X83" s="226"/>
    </row>
    <row r="84" spans="6:24" ht="15.75">
      <c r="F84" s="241"/>
      <c r="G84" s="241"/>
      <c r="H84" s="237"/>
      <c r="I84" s="584" t="s">
        <v>153</v>
      </c>
      <c r="X84" s="226"/>
    </row>
    <row r="85" spans="1:24" ht="15.75">
      <c r="A85" s="236">
        <v>3</v>
      </c>
      <c r="B85" s="240" t="s">
        <v>156</v>
      </c>
      <c r="D85" s="244" t="s">
        <v>155</v>
      </c>
      <c r="E85" s="244"/>
      <c r="F85" s="245"/>
      <c r="G85" s="245"/>
      <c r="H85" s="238"/>
      <c r="I85" s="584" t="s">
        <v>154</v>
      </c>
      <c r="X85" s="75"/>
    </row>
    <row r="86" spans="1:24" ht="15.75">
      <c r="A86" s="236"/>
      <c r="B86" s="240" t="s">
        <v>158</v>
      </c>
      <c r="C86" s="240"/>
      <c r="D86" s="240"/>
      <c r="E86" s="240"/>
      <c r="F86" s="239"/>
      <c r="G86" s="239"/>
      <c r="H86" s="238"/>
      <c r="I86" s="227"/>
      <c r="V86" s="75"/>
      <c r="W86" s="75"/>
      <c r="X86" s="75"/>
    </row>
    <row r="87" spans="1:24" ht="15">
      <c r="A87" s="72"/>
      <c r="B87" s="72"/>
      <c r="C87" s="72"/>
      <c r="D87" s="72"/>
      <c r="E87" s="72"/>
      <c r="F87" s="222"/>
      <c r="G87" s="222"/>
      <c r="H87" s="222"/>
      <c r="I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75"/>
      <c r="W87" s="223"/>
      <c r="X87" s="75"/>
    </row>
    <row r="88" spans="1:24" ht="15">
      <c r="A88" s="72"/>
      <c r="B88" s="72"/>
      <c r="C88" s="72"/>
      <c r="D88" s="72"/>
      <c r="E88" s="72"/>
      <c r="F88" s="222"/>
      <c r="G88" s="222"/>
      <c r="H88" s="222"/>
      <c r="I88" s="315" t="s">
        <v>157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75"/>
      <c r="W88" s="223"/>
      <c r="X88" s="75"/>
    </row>
    <row r="89" spans="1:24" ht="15">
      <c r="A89" s="72"/>
      <c r="B89" s="72"/>
      <c r="C89" s="72"/>
      <c r="D89" s="72"/>
      <c r="E89" s="72"/>
      <c r="F89" s="222"/>
      <c r="G89" s="222"/>
      <c r="H89" s="222"/>
      <c r="I89" s="584" t="s">
        <v>159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75"/>
      <c r="W89" s="223"/>
      <c r="X89" s="75"/>
    </row>
    <row r="90" spans="1:24" ht="15">
      <c r="A90" s="72"/>
      <c r="B90" s="72"/>
      <c r="C90" s="72"/>
      <c r="D90" s="72"/>
      <c r="E90" s="72"/>
      <c r="F90" s="222"/>
      <c r="G90" s="222"/>
      <c r="H90" s="222"/>
      <c r="I90" s="584" t="s">
        <v>160</v>
      </c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75"/>
      <c r="W90" s="223"/>
      <c r="X90" s="75"/>
    </row>
    <row r="91" spans="1:24" ht="15">
      <c r="A91" s="72"/>
      <c r="B91" s="72"/>
      <c r="C91" s="72"/>
      <c r="D91" s="72"/>
      <c r="E91" s="72"/>
      <c r="F91" s="222"/>
      <c r="G91" s="222"/>
      <c r="H91" s="222"/>
      <c r="V91" s="75"/>
      <c r="W91" s="223"/>
      <c r="X91" s="75"/>
    </row>
    <row r="92" spans="1:24" ht="15">
      <c r="A92" s="72"/>
      <c r="B92" s="72"/>
      <c r="C92" s="72"/>
      <c r="D92" s="72"/>
      <c r="E92" s="72"/>
      <c r="F92" s="222"/>
      <c r="G92" s="222"/>
      <c r="H92" s="222"/>
      <c r="V92" s="75"/>
      <c r="W92" s="223"/>
      <c r="X92" s="75"/>
    </row>
    <row r="93" spans="1:24" ht="15">
      <c r="A93" s="72"/>
      <c r="B93" s="72"/>
      <c r="C93" s="72"/>
      <c r="D93" s="72"/>
      <c r="E93" s="7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75"/>
      <c r="W93" s="223"/>
      <c r="X93" s="75"/>
    </row>
  </sheetData>
  <sheetProtection/>
  <mergeCells count="14">
    <mergeCell ref="H4:I4"/>
    <mergeCell ref="V4:W5"/>
    <mergeCell ref="X4:X6"/>
    <mergeCell ref="H5:I5"/>
    <mergeCell ref="F75:G75"/>
    <mergeCell ref="H75:I75"/>
    <mergeCell ref="V75:W75"/>
    <mergeCell ref="J4:U4"/>
    <mergeCell ref="A4:A6"/>
    <mergeCell ref="B4:B6"/>
    <mergeCell ref="C4:C6"/>
    <mergeCell ref="D4:D6"/>
    <mergeCell ref="E4:E6"/>
    <mergeCell ref="F4:G5"/>
  </mergeCells>
  <printOptions/>
  <pageMargins left="0.354330708661417" right="0.511811023622047" top="0.196850393700787" bottom="0.196850393700787" header="0.31496062992126" footer="0.31496062992126"/>
  <pageSetup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B52">
      <selection activeCell="J20" sqref="J20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8.421875" style="0" customWidth="1"/>
    <col min="4" max="4" width="10.421875" style="0" customWidth="1"/>
    <col min="5" max="5" width="7.57421875" style="14" customWidth="1"/>
    <col min="6" max="6" width="17.57421875" style="14" customWidth="1"/>
    <col min="7" max="7" width="5.7109375" style="14" customWidth="1"/>
    <col min="8" max="8" width="13.57421875" style="14" customWidth="1"/>
    <col min="9" max="9" width="5.7109375" style="0" customWidth="1"/>
    <col min="10" max="10" width="15.57421875" style="0" customWidth="1"/>
    <col min="11" max="11" width="5.7109375" style="0" customWidth="1"/>
    <col min="12" max="12" width="14.140625" style="0" customWidth="1"/>
    <col min="13" max="13" width="7.00390625" style="0" customWidth="1"/>
    <col min="14" max="14" width="7.421875" style="0" customWidth="1"/>
    <col min="15" max="22" width="4.7109375" style="0" customWidth="1"/>
    <col min="23" max="23" width="7.28125" style="0" customWidth="1"/>
    <col min="24" max="42" width="4.7109375" style="0" customWidth="1"/>
    <col min="43" max="43" width="4.28125" style="0" customWidth="1"/>
    <col min="44" max="44" width="3.421875" style="0" customWidth="1"/>
    <col min="45" max="46" width="4.7109375" style="0" customWidth="1"/>
    <col min="47" max="47" width="8.28125" style="0" customWidth="1"/>
    <col min="48" max="49" width="3.7109375" style="0" customWidth="1"/>
    <col min="50" max="50" width="4.57421875" style="0" customWidth="1"/>
    <col min="51" max="51" width="4.7109375" style="0" customWidth="1"/>
    <col min="52" max="52" width="4.28125" style="0" customWidth="1"/>
    <col min="53" max="53" width="7.8515625" style="0" customWidth="1"/>
    <col min="54" max="54" width="4.00390625" style="0" customWidth="1"/>
    <col min="55" max="56" width="4.7109375" style="0" customWidth="1"/>
    <col min="57" max="57" width="6.28125" style="0" customWidth="1"/>
    <col min="58" max="58" width="13.57421875" style="0" customWidth="1"/>
    <col min="59" max="59" width="11.28125" style="0" customWidth="1"/>
  </cols>
  <sheetData>
    <row r="1" spans="1:8" ht="18.75">
      <c r="A1" s="1" t="s">
        <v>20</v>
      </c>
      <c r="B1" s="17"/>
      <c r="C1" s="17"/>
      <c r="D1" s="17"/>
      <c r="E1" s="17"/>
      <c r="F1" s="17"/>
      <c r="G1" s="17"/>
      <c r="H1" s="17"/>
    </row>
    <row r="2" spans="1:4" ht="15">
      <c r="A2" s="8" t="s">
        <v>116</v>
      </c>
      <c r="B2" s="14"/>
      <c r="C2" s="14"/>
      <c r="D2" s="14"/>
    </row>
    <row r="3" spans="1:8" ht="15">
      <c r="A3" s="2"/>
      <c r="C3" s="14"/>
      <c r="D3" s="14"/>
      <c r="E3" s="3"/>
      <c r="F3" s="3"/>
      <c r="G3" s="3"/>
      <c r="H3" s="3"/>
    </row>
    <row r="4" spans="1:8" ht="15">
      <c r="A4" s="2" t="s">
        <v>64</v>
      </c>
      <c r="C4" s="14"/>
      <c r="D4" s="14"/>
      <c r="E4" s="3"/>
      <c r="F4" s="3"/>
      <c r="G4" s="3"/>
      <c r="H4" s="3"/>
    </row>
    <row r="5" spans="1:8" ht="15.75" thickBot="1">
      <c r="A5" s="2" t="s">
        <v>12</v>
      </c>
      <c r="C5" s="14"/>
      <c r="D5" s="14"/>
      <c r="E5" s="3"/>
      <c r="F5" s="3"/>
      <c r="G5" s="3"/>
      <c r="H5" s="3"/>
    </row>
    <row r="6" spans="1:59" ht="15.75" customHeight="1" thickTop="1">
      <c r="A6" s="675" t="s">
        <v>0</v>
      </c>
      <c r="B6" s="675" t="s">
        <v>1</v>
      </c>
      <c r="C6" s="635" t="s">
        <v>2</v>
      </c>
      <c r="D6" s="684" t="s">
        <v>10</v>
      </c>
      <c r="E6" s="687" t="s">
        <v>21</v>
      </c>
      <c r="F6" s="687"/>
      <c r="G6" s="690" t="s">
        <v>7</v>
      </c>
      <c r="H6" s="691"/>
      <c r="I6" s="691"/>
      <c r="J6" s="691"/>
      <c r="K6" s="691"/>
      <c r="L6" s="692"/>
      <c r="M6" s="682" t="s">
        <v>3</v>
      </c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 t="s">
        <v>275</v>
      </c>
      <c r="AD6" s="658"/>
      <c r="AE6" s="658"/>
      <c r="AF6" s="658"/>
      <c r="AG6" s="658"/>
      <c r="AH6" s="658"/>
      <c r="AI6" s="658"/>
      <c r="AJ6" s="658"/>
      <c r="AK6" s="658"/>
      <c r="AL6" s="658"/>
      <c r="AM6" s="658"/>
      <c r="AN6" s="658"/>
      <c r="AO6" s="658"/>
      <c r="AP6" s="658"/>
      <c r="AQ6" s="658"/>
      <c r="AR6" s="658"/>
      <c r="AS6" s="658"/>
      <c r="AT6" s="658"/>
      <c r="AU6" s="658"/>
      <c r="AV6" s="658"/>
      <c r="AW6" s="658"/>
      <c r="AX6" s="658"/>
      <c r="AY6" s="658"/>
      <c r="AZ6" s="658"/>
      <c r="BA6" s="658"/>
      <c r="BB6" s="658"/>
      <c r="BC6" s="658"/>
      <c r="BD6" s="683"/>
      <c r="BE6" s="678" t="s">
        <v>22</v>
      </c>
      <c r="BF6" s="678"/>
      <c r="BG6" s="638" t="s">
        <v>8</v>
      </c>
    </row>
    <row r="7" spans="1:59" ht="15">
      <c r="A7" s="676"/>
      <c r="B7" s="676"/>
      <c r="C7" s="636"/>
      <c r="D7" s="685"/>
      <c r="E7" s="641" t="s">
        <v>42</v>
      </c>
      <c r="F7" s="641" t="s">
        <v>13</v>
      </c>
      <c r="G7" s="680" t="s">
        <v>73</v>
      </c>
      <c r="H7" s="681"/>
      <c r="I7" s="644" t="s">
        <v>65</v>
      </c>
      <c r="J7" s="644"/>
      <c r="K7" s="688" t="s">
        <v>75</v>
      </c>
      <c r="L7" s="689"/>
      <c r="M7" s="134">
        <v>42769</v>
      </c>
      <c r="N7" s="135">
        <v>42772</v>
      </c>
      <c r="O7" s="659">
        <v>42773</v>
      </c>
      <c r="P7" s="659"/>
      <c r="Q7" s="659"/>
      <c r="R7" s="660">
        <v>42774</v>
      </c>
      <c r="S7" s="671"/>
      <c r="T7" s="671"/>
      <c r="U7" s="671"/>
      <c r="V7" s="673"/>
      <c r="W7" s="135">
        <v>42775</v>
      </c>
      <c r="X7" s="660">
        <v>42776</v>
      </c>
      <c r="Y7" s="673"/>
      <c r="Z7" s="660">
        <v>42777</v>
      </c>
      <c r="AA7" s="671"/>
      <c r="AB7" s="671"/>
      <c r="AC7" s="660">
        <v>42777</v>
      </c>
      <c r="AD7" s="671"/>
      <c r="AE7" s="671"/>
      <c r="AF7" s="660">
        <v>42779</v>
      </c>
      <c r="AG7" s="671"/>
      <c r="AH7" s="671"/>
      <c r="AI7" s="671"/>
      <c r="AJ7" s="673"/>
      <c r="AK7" s="660">
        <v>42780</v>
      </c>
      <c r="AL7" s="671"/>
      <c r="AM7" s="673"/>
      <c r="AN7" s="660">
        <v>42782</v>
      </c>
      <c r="AO7" s="671"/>
      <c r="AP7" s="671"/>
      <c r="AQ7" s="671"/>
      <c r="AR7" s="673"/>
      <c r="AS7" s="660">
        <v>42783</v>
      </c>
      <c r="AT7" s="673"/>
      <c r="AU7" s="135">
        <v>42786</v>
      </c>
      <c r="AV7" s="660">
        <v>42787</v>
      </c>
      <c r="AW7" s="671"/>
      <c r="AX7" s="671"/>
      <c r="AY7" s="671"/>
      <c r="AZ7" s="673"/>
      <c r="BA7" s="135">
        <v>42792</v>
      </c>
      <c r="BB7" s="660">
        <v>42794</v>
      </c>
      <c r="BC7" s="671"/>
      <c r="BD7" s="673"/>
      <c r="BE7" s="679"/>
      <c r="BF7" s="679"/>
      <c r="BG7" s="639"/>
    </row>
    <row r="8" spans="1:59" ht="67.5" customHeight="1" thickBot="1">
      <c r="A8" s="677"/>
      <c r="B8" s="677"/>
      <c r="C8" s="637"/>
      <c r="D8" s="686"/>
      <c r="E8" s="640"/>
      <c r="F8" s="640"/>
      <c r="G8" s="43" t="s">
        <v>42</v>
      </c>
      <c r="H8" s="43" t="s">
        <v>13</v>
      </c>
      <c r="I8" s="62" t="s">
        <v>42</v>
      </c>
      <c r="J8" s="62" t="s">
        <v>13</v>
      </c>
      <c r="K8" s="62" t="s">
        <v>42</v>
      </c>
      <c r="L8" s="118" t="s">
        <v>13</v>
      </c>
      <c r="M8" s="138" t="s">
        <v>80</v>
      </c>
      <c r="N8" s="139" t="s">
        <v>81</v>
      </c>
      <c r="O8" s="139" t="s">
        <v>82</v>
      </c>
      <c r="P8" s="139" t="s">
        <v>83</v>
      </c>
      <c r="Q8" s="139" t="s">
        <v>84</v>
      </c>
      <c r="R8" s="139" t="s">
        <v>85</v>
      </c>
      <c r="S8" s="139" t="s">
        <v>86</v>
      </c>
      <c r="T8" s="139" t="s">
        <v>87</v>
      </c>
      <c r="U8" s="139" t="s">
        <v>88</v>
      </c>
      <c r="V8" s="139" t="s">
        <v>89</v>
      </c>
      <c r="W8" s="139" t="s">
        <v>51</v>
      </c>
      <c r="X8" s="139" t="s">
        <v>51</v>
      </c>
      <c r="Y8" s="139" t="s">
        <v>90</v>
      </c>
      <c r="Z8" s="139" t="s">
        <v>91</v>
      </c>
      <c r="AA8" s="139" t="s">
        <v>55</v>
      </c>
      <c r="AB8" s="139" t="s">
        <v>82</v>
      </c>
      <c r="AC8" s="139" t="s">
        <v>92</v>
      </c>
      <c r="AD8" s="139" t="s">
        <v>93</v>
      </c>
      <c r="AE8" s="139" t="s">
        <v>53</v>
      </c>
      <c r="AF8" s="139" t="s">
        <v>94</v>
      </c>
      <c r="AG8" s="139" t="s">
        <v>95</v>
      </c>
      <c r="AH8" s="139" t="s">
        <v>96</v>
      </c>
      <c r="AI8" s="139" t="s">
        <v>97</v>
      </c>
      <c r="AJ8" s="139" t="s">
        <v>58</v>
      </c>
      <c r="AK8" s="139" t="s">
        <v>98</v>
      </c>
      <c r="AL8" s="139" t="s">
        <v>99</v>
      </c>
      <c r="AM8" s="139" t="s">
        <v>100</v>
      </c>
      <c r="AN8" s="140" t="s">
        <v>101</v>
      </c>
      <c r="AO8" s="140" t="s">
        <v>102</v>
      </c>
      <c r="AP8" s="140" t="s">
        <v>103</v>
      </c>
      <c r="AQ8" s="140" t="s">
        <v>104</v>
      </c>
      <c r="AR8" s="140" t="s">
        <v>105</v>
      </c>
      <c r="AS8" s="140" t="s">
        <v>106</v>
      </c>
      <c r="AT8" s="140" t="s">
        <v>107</v>
      </c>
      <c r="AU8" s="140" t="s">
        <v>87</v>
      </c>
      <c r="AV8" s="140" t="s">
        <v>108</v>
      </c>
      <c r="AW8" s="140" t="s">
        <v>109</v>
      </c>
      <c r="AX8" s="140" t="s">
        <v>110</v>
      </c>
      <c r="AY8" s="140" t="s">
        <v>111</v>
      </c>
      <c r="AZ8" s="140" t="s">
        <v>51</v>
      </c>
      <c r="BA8" s="140" t="s">
        <v>112</v>
      </c>
      <c r="BB8" s="140" t="s">
        <v>113</v>
      </c>
      <c r="BC8" s="140" t="s">
        <v>114</v>
      </c>
      <c r="BD8" s="140" t="s">
        <v>134</v>
      </c>
      <c r="BE8" s="111" t="s">
        <v>42</v>
      </c>
      <c r="BF8" s="110" t="s">
        <v>13</v>
      </c>
      <c r="BG8" s="640"/>
    </row>
    <row r="9" spans="1:59" ht="15.75" thickTop="1">
      <c r="A9" s="4">
        <v>1</v>
      </c>
      <c r="B9" s="5" t="s">
        <v>14</v>
      </c>
      <c r="C9" s="4" t="s">
        <v>4</v>
      </c>
      <c r="D9" s="25">
        <v>11000</v>
      </c>
      <c r="E9" s="13">
        <v>75</v>
      </c>
      <c r="F9" s="26">
        <f>E9*D9</f>
        <v>825000</v>
      </c>
      <c r="G9" s="100"/>
      <c r="H9" s="98"/>
      <c r="I9" s="46"/>
      <c r="J9" s="46"/>
      <c r="K9" s="46"/>
      <c r="L9" s="119"/>
      <c r="M9" s="113"/>
      <c r="N9" s="47"/>
      <c r="O9" s="47"/>
      <c r="P9" s="47"/>
      <c r="Q9" s="47">
        <v>10</v>
      </c>
      <c r="R9" s="47"/>
      <c r="S9" s="47"/>
      <c r="T9" s="47">
        <v>10</v>
      </c>
      <c r="U9" s="47"/>
      <c r="V9" s="47">
        <v>10</v>
      </c>
      <c r="W9" s="47">
        <v>45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>
        <f>E9+G9+I9+K9-M9-N9-O9-P9-Q9-R9-S9-T9-U9-V9-W9-X9-Y9-Z9-AA9-AB9-AC9-AD9-AE9-AF9-AG9-AH9-AI9-AJ9-AK9-AL9-AM9-AN9-AO9-AP9-AQ9-AR9-AS9-AT9-AU9-AV9-AW9-AX9-AY9-AZ9-BA9-BB9-BC9-BD9</f>
        <v>0</v>
      </c>
      <c r="BF9" s="81">
        <f>BE9*D9</f>
        <v>0</v>
      </c>
      <c r="BG9" s="6"/>
    </row>
    <row r="10" spans="1:59" ht="15">
      <c r="A10" s="4">
        <v>2</v>
      </c>
      <c r="B10" s="5" t="s">
        <v>15</v>
      </c>
      <c r="C10" s="4" t="s">
        <v>9</v>
      </c>
      <c r="D10" s="25">
        <v>25000</v>
      </c>
      <c r="E10" s="13">
        <v>0</v>
      </c>
      <c r="F10" s="26">
        <f aca="true" t="shared" si="0" ref="F10:F15">E10*D10</f>
        <v>0</v>
      </c>
      <c r="G10" s="101"/>
      <c r="H10" s="26"/>
      <c r="I10" s="48"/>
      <c r="J10" s="48"/>
      <c r="K10" s="48"/>
      <c r="L10" s="120"/>
      <c r="M10" s="114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7">
        <f aca="true" t="shared" si="1" ref="BE10:BE20">E10+G10+I10+K10-M10-N10-O10-P10-Q10-R10-S10-T10-U10-V10-W10-X10-Y10-Z10-AA10-AB10-AC10-AD10-AE10-AF10-AG10-AH10-AI10-AJ10-AK10-AL10-AM10-AN10-AO10-AP10-AQ10-AR10-AS10-AT10-AU10-AV10-AW10-AX10-AY10-AZ10-BA10-BB10-BC10-BD10</f>
        <v>0</v>
      </c>
      <c r="BF10" s="81">
        <f aca="true" t="shared" si="2" ref="BF10:BF20">BE10*D10</f>
        <v>0</v>
      </c>
      <c r="BG10" s="50">
        <v>43344</v>
      </c>
    </row>
    <row r="11" spans="1:59" ht="15">
      <c r="A11" s="4">
        <v>3</v>
      </c>
      <c r="B11" s="5" t="s">
        <v>23</v>
      </c>
      <c r="C11" s="4" t="s">
        <v>9</v>
      </c>
      <c r="D11" s="25">
        <v>85000</v>
      </c>
      <c r="E11" s="13">
        <v>27</v>
      </c>
      <c r="F11" s="26">
        <f t="shared" si="0"/>
        <v>2295000</v>
      </c>
      <c r="G11" s="101"/>
      <c r="H11" s="26"/>
      <c r="I11" s="48"/>
      <c r="J11" s="48"/>
      <c r="K11" s="48"/>
      <c r="L11" s="120"/>
      <c r="M11" s="114">
        <v>10</v>
      </c>
      <c r="N11" s="49">
        <v>5</v>
      </c>
      <c r="O11" s="49"/>
      <c r="P11" s="49">
        <v>12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7">
        <f t="shared" si="1"/>
        <v>0</v>
      </c>
      <c r="BF11" s="81">
        <f t="shared" si="2"/>
        <v>0</v>
      </c>
      <c r="BG11" s="50">
        <v>42887</v>
      </c>
    </row>
    <row r="12" spans="1:59" ht="15">
      <c r="A12" s="4">
        <v>4</v>
      </c>
      <c r="B12" s="5" t="s">
        <v>16</v>
      </c>
      <c r="C12" s="4" t="s">
        <v>4</v>
      </c>
      <c r="D12" s="25">
        <v>19000</v>
      </c>
      <c r="E12" s="13">
        <v>113</v>
      </c>
      <c r="F12" s="26">
        <f t="shared" si="0"/>
        <v>2147000</v>
      </c>
      <c r="G12" s="101"/>
      <c r="H12" s="26"/>
      <c r="I12" s="48"/>
      <c r="J12" s="48"/>
      <c r="K12" s="48"/>
      <c r="L12" s="120"/>
      <c r="M12" s="114">
        <v>50</v>
      </c>
      <c r="N12" s="49">
        <v>2</v>
      </c>
      <c r="O12" s="49"/>
      <c r="P12" s="49">
        <v>23</v>
      </c>
      <c r="Q12" s="49">
        <v>2</v>
      </c>
      <c r="R12" s="49">
        <v>24</v>
      </c>
      <c r="S12" s="49"/>
      <c r="T12" s="49"/>
      <c r="U12" s="49">
        <v>12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7">
        <f t="shared" si="1"/>
        <v>0</v>
      </c>
      <c r="BF12" s="81">
        <f t="shared" si="2"/>
        <v>0</v>
      </c>
      <c r="BG12" s="50">
        <v>43160</v>
      </c>
    </row>
    <row r="13" spans="1:59" ht="15">
      <c r="A13" s="4">
        <v>5</v>
      </c>
      <c r="B13" s="5" t="s">
        <v>17</v>
      </c>
      <c r="C13" s="4" t="s">
        <v>11</v>
      </c>
      <c r="D13" s="25">
        <v>11896.908</v>
      </c>
      <c r="E13" s="13">
        <v>161</v>
      </c>
      <c r="F13" s="26">
        <f t="shared" si="0"/>
        <v>1915402.1879999998</v>
      </c>
      <c r="G13" s="101"/>
      <c r="H13" s="26"/>
      <c r="I13" s="48"/>
      <c r="J13" s="48"/>
      <c r="K13" s="48"/>
      <c r="L13" s="120"/>
      <c r="M13" s="114">
        <v>50</v>
      </c>
      <c r="N13" s="49">
        <v>4</v>
      </c>
      <c r="O13" s="49"/>
      <c r="P13" s="49">
        <v>30</v>
      </c>
      <c r="Q13" s="49">
        <v>2</v>
      </c>
      <c r="R13" s="49">
        <v>45</v>
      </c>
      <c r="S13" s="49"/>
      <c r="T13" s="49"/>
      <c r="U13" s="49">
        <v>30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7">
        <f t="shared" si="1"/>
        <v>0</v>
      </c>
      <c r="BF13" s="81">
        <f t="shared" si="2"/>
        <v>0</v>
      </c>
      <c r="BG13" s="50">
        <v>43009</v>
      </c>
    </row>
    <row r="14" spans="1:59" ht="15">
      <c r="A14" s="4">
        <v>6</v>
      </c>
      <c r="B14" s="5" t="s">
        <v>18</v>
      </c>
      <c r="C14" s="4" t="s">
        <v>11</v>
      </c>
      <c r="D14" s="25">
        <v>10010.050251256282</v>
      </c>
      <c r="E14" s="13">
        <v>43</v>
      </c>
      <c r="F14" s="26">
        <f t="shared" si="0"/>
        <v>430432.1608040201</v>
      </c>
      <c r="G14" s="101"/>
      <c r="H14" s="26"/>
      <c r="I14" s="48"/>
      <c r="J14" s="48"/>
      <c r="K14" s="48"/>
      <c r="L14" s="120"/>
      <c r="M14" s="114"/>
      <c r="N14" s="49"/>
      <c r="O14" s="49"/>
      <c r="P14" s="49">
        <v>20</v>
      </c>
      <c r="Q14" s="49">
        <v>3</v>
      </c>
      <c r="R14" s="49">
        <v>20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7">
        <f t="shared" si="1"/>
        <v>0</v>
      </c>
      <c r="BF14" s="81">
        <f t="shared" si="2"/>
        <v>0</v>
      </c>
      <c r="BG14" s="6" t="s">
        <v>26</v>
      </c>
    </row>
    <row r="15" spans="1:59" ht="15">
      <c r="A15" s="18">
        <v>7</v>
      </c>
      <c r="B15" s="19" t="s">
        <v>24</v>
      </c>
      <c r="C15" s="18" t="s">
        <v>19</v>
      </c>
      <c r="D15" s="27">
        <v>25000</v>
      </c>
      <c r="E15" s="20">
        <v>31</v>
      </c>
      <c r="F15" s="28">
        <f t="shared" si="0"/>
        <v>775000</v>
      </c>
      <c r="G15" s="102"/>
      <c r="H15" s="28"/>
      <c r="I15" s="51"/>
      <c r="J15" s="51"/>
      <c r="K15" s="51"/>
      <c r="L15" s="121"/>
      <c r="M15" s="115">
        <v>31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47">
        <f t="shared" si="1"/>
        <v>0</v>
      </c>
      <c r="BF15" s="81">
        <f t="shared" si="2"/>
        <v>0</v>
      </c>
      <c r="BG15" s="21" t="s">
        <v>25</v>
      </c>
    </row>
    <row r="16" spans="1:59" ht="15">
      <c r="A16" s="4">
        <v>8</v>
      </c>
      <c r="B16" s="5" t="s">
        <v>14</v>
      </c>
      <c r="C16" s="4" t="s">
        <v>74</v>
      </c>
      <c r="D16" s="25">
        <v>14000</v>
      </c>
      <c r="E16" s="13"/>
      <c r="F16" s="26"/>
      <c r="G16" s="101">
        <v>620</v>
      </c>
      <c r="H16" s="26">
        <f>G16*D16</f>
        <v>8680000</v>
      </c>
      <c r="I16" s="48"/>
      <c r="J16" s="48"/>
      <c r="K16" s="48"/>
      <c r="L16" s="120"/>
      <c r="M16" s="114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>
        <v>55</v>
      </c>
      <c r="Y16" s="49">
        <v>35</v>
      </c>
      <c r="Z16" s="49">
        <v>35</v>
      </c>
      <c r="AA16" s="49">
        <v>35</v>
      </c>
      <c r="AB16" s="49">
        <v>35</v>
      </c>
      <c r="AC16" s="49">
        <v>35</v>
      </c>
      <c r="AD16" s="49">
        <v>35</v>
      </c>
      <c r="AE16" s="49">
        <v>20</v>
      </c>
      <c r="AF16" s="49">
        <v>30</v>
      </c>
      <c r="AG16" s="49"/>
      <c r="AH16" s="49">
        <v>50</v>
      </c>
      <c r="AI16" s="49">
        <v>30</v>
      </c>
      <c r="AJ16" s="49">
        <v>30</v>
      </c>
      <c r="AK16" s="49">
        <v>25</v>
      </c>
      <c r="AL16" s="49">
        <v>20</v>
      </c>
      <c r="AM16" s="49">
        <v>20</v>
      </c>
      <c r="AN16" s="49">
        <v>20</v>
      </c>
      <c r="AO16" s="49">
        <v>20</v>
      </c>
      <c r="AP16" s="49">
        <v>20</v>
      </c>
      <c r="AQ16" s="49">
        <v>20</v>
      </c>
      <c r="AR16" s="49">
        <v>20</v>
      </c>
      <c r="AS16" s="49">
        <v>15</v>
      </c>
      <c r="AT16" s="49">
        <v>15</v>
      </c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7">
        <f t="shared" si="1"/>
        <v>0</v>
      </c>
      <c r="BF16" s="81">
        <f t="shared" si="2"/>
        <v>0</v>
      </c>
      <c r="BG16" s="6"/>
    </row>
    <row r="17" spans="1:59" ht="15">
      <c r="A17" s="4">
        <v>9</v>
      </c>
      <c r="B17" s="5" t="s">
        <v>15</v>
      </c>
      <c r="C17" s="4" t="s">
        <v>33</v>
      </c>
      <c r="D17" s="25">
        <v>28000</v>
      </c>
      <c r="E17" s="13"/>
      <c r="F17" s="26"/>
      <c r="G17" s="101">
        <v>110</v>
      </c>
      <c r="H17" s="26">
        <f>G17*D17</f>
        <v>3080000</v>
      </c>
      <c r="I17" s="48"/>
      <c r="J17" s="48"/>
      <c r="K17" s="48"/>
      <c r="L17" s="120"/>
      <c r="M17" s="114">
        <v>10</v>
      </c>
      <c r="N17" s="49">
        <v>8</v>
      </c>
      <c r="O17" s="49"/>
      <c r="P17" s="49">
        <v>15</v>
      </c>
      <c r="Q17" s="49">
        <v>1</v>
      </c>
      <c r="R17" s="49">
        <v>25</v>
      </c>
      <c r="S17" s="49">
        <v>2</v>
      </c>
      <c r="T17" s="49">
        <v>2</v>
      </c>
      <c r="U17" s="49">
        <v>9</v>
      </c>
      <c r="V17" s="49">
        <v>2</v>
      </c>
      <c r="W17" s="49"/>
      <c r="X17" s="49">
        <v>5</v>
      </c>
      <c r="Y17" s="49">
        <v>5</v>
      </c>
      <c r="Z17" s="49">
        <v>3</v>
      </c>
      <c r="AA17" s="49">
        <v>3</v>
      </c>
      <c r="AB17" s="49">
        <v>3</v>
      </c>
      <c r="AC17" s="49">
        <v>5</v>
      </c>
      <c r="AD17" s="49">
        <v>3</v>
      </c>
      <c r="AE17" s="49">
        <v>5</v>
      </c>
      <c r="AF17" s="49">
        <v>4</v>
      </c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7">
        <f t="shared" si="1"/>
        <v>0</v>
      </c>
      <c r="BF17" s="81">
        <f t="shared" si="2"/>
        <v>0</v>
      </c>
      <c r="BG17" s="6"/>
    </row>
    <row r="18" spans="1:59" ht="15">
      <c r="A18" s="4">
        <v>10</v>
      </c>
      <c r="B18" s="5" t="s">
        <v>23</v>
      </c>
      <c r="C18" s="4" t="s">
        <v>33</v>
      </c>
      <c r="D18" s="25">
        <v>71000</v>
      </c>
      <c r="E18" s="13"/>
      <c r="F18" s="26"/>
      <c r="G18" s="101">
        <v>100</v>
      </c>
      <c r="H18" s="26">
        <f>G18*D18</f>
        <v>7100000</v>
      </c>
      <c r="I18" s="48"/>
      <c r="J18" s="48"/>
      <c r="K18" s="48"/>
      <c r="L18" s="120"/>
      <c r="M18" s="114"/>
      <c r="N18" s="49"/>
      <c r="O18" s="49"/>
      <c r="P18" s="49">
        <v>3</v>
      </c>
      <c r="Q18" s="49">
        <v>1</v>
      </c>
      <c r="R18" s="49">
        <v>42</v>
      </c>
      <c r="S18" s="49"/>
      <c r="T18" s="49">
        <v>2</v>
      </c>
      <c r="U18" s="49">
        <v>25</v>
      </c>
      <c r="V18" s="49">
        <v>2</v>
      </c>
      <c r="W18" s="49"/>
      <c r="X18" s="49">
        <v>10</v>
      </c>
      <c r="Y18" s="49">
        <v>10</v>
      </c>
      <c r="Z18" s="49">
        <v>5</v>
      </c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7">
        <f t="shared" si="1"/>
        <v>0</v>
      </c>
      <c r="BF18" s="81">
        <f t="shared" si="2"/>
        <v>0</v>
      </c>
      <c r="BG18" s="6"/>
    </row>
    <row r="19" spans="1:59" ht="15">
      <c r="A19" s="4">
        <v>11</v>
      </c>
      <c r="B19" s="5" t="s">
        <v>16</v>
      </c>
      <c r="C19" s="4" t="s">
        <v>74</v>
      </c>
      <c r="D19" s="25">
        <v>18200</v>
      </c>
      <c r="E19" s="13"/>
      <c r="F19" s="26"/>
      <c r="G19" s="101">
        <v>200</v>
      </c>
      <c r="H19" s="26">
        <f>G19*D19</f>
        <v>3640000</v>
      </c>
      <c r="I19" s="48"/>
      <c r="J19" s="48"/>
      <c r="K19" s="48"/>
      <c r="L19" s="120"/>
      <c r="M19" s="114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>
        <v>10</v>
      </c>
      <c r="Y19" s="49">
        <v>10</v>
      </c>
      <c r="Z19" s="49">
        <v>10</v>
      </c>
      <c r="AA19" s="49">
        <v>10</v>
      </c>
      <c r="AB19" s="49">
        <v>10</v>
      </c>
      <c r="AC19" s="49">
        <v>10</v>
      </c>
      <c r="AD19" s="49">
        <v>10</v>
      </c>
      <c r="AE19" s="49">
        <v>10</v>
      </c>
      <c r="AF19" s="49">
        <v>4</v>
      </c>
      <c r="AG19" s="49"/>
      <c r="AH19" s="49">
        <v>5</v>
      </c>
      <c r="AI19" s="49">
        <v>15</v>
      </c>
      <c r="AJ19" s="49">
        <v>5</v>
      </c>
      <c r="AK19" s="49">
        <v>5</v>
      </c>
      <c r="AL19" s="49">
        <v>5</v>
      </c>
      <c r="AM19" s="49">
        <v>5</v>
      </c>
      <c r="AN19" s="49">
        <v>2</v>
      </c>
      <c r="AO19" s="49">
        <v>5</v>
      </c>
      <c r="AP19" s="49">
        <v>5</v>
      </c>
      <c r="AQ19" s="49">
        <v>5</v>
      </c>
      <c r="AR19" s="49">
        <v>5</v>
      </c>
      <c r="AS19" s="49">
        <v>5</v>
      </c>
      <c r="AT19" s="49">
        <v>5</v>
      </c>
      <c r="AU19" s="49"/>
      <c r="AV19" s="49">
        <v>3</v>
      </c>
      <c r="AW19" s="49">
        <v>3</v>
      </c>
      <c r="AX19" s="49">
        <v>3</v>
      </c>
      <c r="AY19" s="49">
        <v>2</v>
      </c>
      <c r="AZ19" s="49">
        <v>10</v>
      </c>
      <c r="BA19" s="49">
        <v>13</v>
      </c>
      <c r="BB19" s="49">
        <v>6</v>
      </c>
      <c r="BC19" s="49">
        <v>4</v>
      </c>
      <c r="BD19" s="49"/>
      <c r="BE19" s="47">
        <f t="shared" si="1"/>
        <v>0</v>
      </c>
      <c r="BF19" s="81">
        <f t="shared" si="2"/>
        <v>0</v>
      </c>
      <c r="BG19" s="6"/>
    </row>
    <row r="20" spans="1:59" ht="15.75" thickBot="1">
      <c r="A20" s="57">
        <v>12</v>
      </c>
      <c r="B20" s="103" t="s">
        <v>24</v>
      </c>
      <c r="C20" s="57" t="s">
        <v>62</v>
      </c>
      <c r="D20" s="104">
        <v>37500</v>
      </c>
      <c r="E20" s="40"/>
      <c r="F20" s="105"/>
      <c r="G20" s="106">
        <v>200</v>
      </c>
      <c r="H20" s="26">
        <f>G20*D20</f>
        <v>7500000</v>
      </c>
      <c r="I20" s="107"/>
      <c r="J20" s="107"/>
      <c r="K20" s="107"/>
      <c r="L20" s="122"/>
      <c r="M20" s="116">
        <v>19</v>
      </c>
      <c r="N20" s="92"/>
      <c r="O20" s="92"/>
      <c r="P20" s="92"/>
      <c r="Q20" s="92"/>
      <c r="R20" s="92">
        <v>48</v>
      </c>
      <c r="S20" s="92"/>
      <c r="T20" s="92">
        <v>2</v>
      </c>
      <c r="U20" s="92">
        <v>40</v>
      </c>
      <c r="V20" s="92">
        <v>2</v>
      </c>
      <c r="W20" s="92">
        <v>25</v>
      </c>
      <c r="X20" s="92"/>
      <c r="Y20" s="92">
        <v>25</v>
      </c>
      <c r="Z20" s="92">
        <v>25</v>
      </c>
      <c r="AA20" s="92">
        <v>14</v>
      </c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47">
        <f t="shared" si="1"/>
        <v>0</v>
      </c>
      <c r="BF20" s="81">
        <f t="shared" si="2"/>
        <v>0</v>
      </c>
      <c r="BG20" s="108"/>
    </row>
    <row r="21" spans="1:59" ht="16.5" thickBot="1" thickTop="1">
      <c r="A21" s="22" t="s">
        <v>43</v>
      </c>
      <c r="B21" s="22"/>
      <c r="C21" s="22"/>
      <c r="D21" s="23"/>
      <c r="E21" s="22"/>
      <c r="F21" s="11">
        <f>SUM(F9:F20)</f>
        <v>8387834.34880402</v>
      </c>
      <c r="G21" s="11"/>
      <c r="H21" s="11">
        <f>SUM(H16:H20)</f>
        <v>30000000</v>
      </c>
      <c r="I21" s="24"/>
      <c r="J21" s="24"/>
      <c r="K21" s="24"/>
      <c r="L21" s="123"/>
      <c r="M21" s="11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71"/>
      <c r="BF21" s="84">
        <f>SUM(BF9:BF20)</f>
        <v>0</v>
      </c>
      <c r="BG21" s="24"/>
    </row>
    <row r="22" spans="1:59" ht="15.75" thickTop="1">
      <c r="A22" s="72"/>
      <c r="B22" s="72"/>
      <c r="C22" s="72"/>
      <c r="D22" s="73"/>
      <c r="E22" s="72"/>
      <c r="F22" s="74"/>
      <c r="G22" s="74"/>
      <c r="H22" s="7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7"/>
      <c r="BF22" s="76"/>
      <c r="BG22" s="75"/>
    </row>
    <row r="23" spans="1:59" ht="15.75">
      <c r="A23" s="255">
        <v>1</v>
      </c>
      <c r="B23" s="256" t="s">
        <v>150</v>
      </c>
      <c r="C23" s="177"/>
      <c r="D23" s="257" t="s">
        <v>151</v>
      </c>
      <c r="E23" s="178"/>
      <c r="F23" s="255"/>
      <c r="G23" s="237"/>
      <c r="H23" s="237"/>
      <c r="I23" s="227"/>
      <c r="J23" s="229"/>
      <c r="K23" s="227"/>
      <c r="L23" s="235"/>
      <c r="M23" s="235"/>
      <c r="N23" s="235"/>
      <c r="O23" s="235"/>
      <c r="P23" s="227"/>
      <c r="Q23" s="75"/>
      <c r="R23" s="75"/>
      <c r="S23" s="137"/>
      <c r="T23" s="235" t="s">
        <v>345</v>
      </c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137"/>
      <c r="BF23" s="75"/>
      <c r="BG23" s="75"/>
    </row>
    <row r="24" spans="1:59" ht="15.75">
      <c r="A24" s="255"/>
      <c r="B24" s="256" t="s">
        <v>152</v>
      </c>
      <c r="C24" s="177"/>
      <c r="D24" s="258"/>
      <c r="E24" s="178"/>
      <c r="F24" s="259"/>
      <c r="G24" s="237"/>
      <c r="H24" s="237"/>
      <c r="I24" s="235" t="s">
        <v>133</v>
      </c>
      <c r="J24" s="230"/>
      <c r="K24" s="227"/>
      <c r="L24" s="235"/>
      <c r="M24" s="235"/>
      <c r="N24" s="235"/>
      <c r="O24" s="235"/>
      <c r="P24" s="227"/>
      <c r="Q24" s="75"/>
      <c r="R24" s="75"/>
      <c r="S24" s="137"/>
      <c r="T24" s="235" t="s">
        <v>163</v>
      </c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137"/>
      <c r="BF24" s="75"/>
      <c r="BG24" s="75"/>
    </row>
    <row r="25" spans="1:59" ht="15.75">
      <c r="A25" s="255"/>
      <c r="B25" s="256"/>
      <c r="C25" s="177"/>
      <c r="D25" s="259"/>
      <c r="E25" s="178"/>
      <c r="F25" s="259"/>
      <c r="G25" s="237"/>
      <c r="H25" s="237"/>
      <c r="I25" s="235" t="s">
        <v>153</v>
      </c>
      <c r="J25" s="229"/>
      <c r="K25" s="227"/>
      <c r="L25" s="235"/>
      <c r="M25" s="235"/>
      <c r="N25" s="235"/>
      <c r="O25" s="235"/>
      <c r="P25" s="227"/>
      <c r="Q25" s="75"/>
      <c r="R25" s="75"/>
      <c r="S25" s="137"/>
      <c r="T25" s="23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137"/>
      <c r="BF25" s="75"/>
      <c r="BG25" s="75"/>
    </row>
    <row r="26" spans="1:59" ht="15.75">
      <c r="A26" s="177"/>
      <c r="B26" s="177"/>
      <c r="C26" s="177"/>
      <c r="D26" s="177"/>
      <c r="E26" s="178"/>
      <c r="F26" s="259"/>
      <c r="G26" s="237"/>
      <c r="H26" s="237"/>
      <c r="I26" s="235" t="s">
        <v>154</v>
      </c>
      <c r="J26" s="229"/>
      <c r="K26" s="227"/>
      <c r="L26" s="248"/>
      <c r="M26" s="248"/>
      <c r="N26" s="248"/>
      <c r="O26" s="248"/>
      <c r="P26" s="227"/>
      <c r="Q26" s="75"/>
      <c r="R26" s="75"/>
      <c r="S26" s="137"/>
      <c r="T26" s="248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137"/>
      <c r="BF26" s="75"/>
      <c r="BG26" s="75"/>
    </row>
    <row r="27" spans="1:59" ht="15.75">
      <c r="A27" s="255">
        <v>2</v>
      </c>
      <c r="B27" s="256" t="s">
        <v>161</v>
      </c>
      <c r="C27" s="177"/>
      <c r="D27" s="258" t="s">
        <v>155</v>
      </c>
      <c r="E27" s="178"/>
      <c r="F27" s="259"/>
      <c r="G27" s="237"/>
      <c r="H27" s="237"/>
      <c r="I27" s="227"/>
      <c r="J27" s="229"/>
      <c r="K27" s="227"/>
      <c r="L27" s="248"/>
      <c r="M27" s="248"/>
      <c r="N27" s="248"/>
      <c r="O27" s="248"/>
      <c r="P27" s="227"/>
      <c r="Q27" s="75"/>
      <c r="R27" s="75"/>
      <c r="S27" s="137"/>
      <c r="T27" s="248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137"/>
      <c r="BF27" s="75"/>
      <c r="BG27" s="75"/>
    </row>
    <row r="28" spans="1:59" ht="15.75">
      <c r="A28" s="255"/>
      <c r="B28" s="256" t="s">
        <v>162</v>
      </c>
      <c r="C28" s="177"/>
      <c r="D28" s="259"/>
      <c r="E28" s="178"/>
      <c r="F28" s="255"/>
      <c r="G28" s="237"/>
      <c r="H28" s="237"/>
      <c r="I28" s="227"/>
      <c r="J28" s="228"/>
      <c r="K28" s="227"/>
      <c r="L28" s="228"/>
      <c r="M28" s="228"/>
      <c r="N28" s="228"/>
      <c r="O28" s="228"/>
      <c r="P28" s="227"/>
      <c r="Q28" s="75"/>
      <c r="R28" s="75"/>
      <c r="S28" s="137"/>
      <c r="T28" s="228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137"/>
      <c r="BF28" s="75"/>
      <c r="BG28" s="75"/>
    </row>
    <row r="29" spans="1:59" ht="15.75">
      <c r="A29" s="255"/>
      <c r="B29" s="256"/>
      <c r="C29" s="177"/>
      <c r="D29" s="256"/>
      <c r="E29" s="178"/>
      <c r="F29" s="255"/>
      <c r="G29" s="237"/>
      <c r="H29" s="237"/>
      <c r="I29" s="227"/>
      <c r="J29" s="228"/>
      <c r="K29" s="227"/>
      <c r="L29" s="247"/>
      <c r="M29" s="247"/>
      <c r="N29" s="247"/>
      <c r="O29" s="247"/>
      <c r="P29" s="227"/>
      <c r="Q29" s="75"/>
      <c r="R29" s="75"/>
      <c r="S29" s="137"/>
      <c r="T29" s="227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137"/>
      <c r="BF29" s="75"/>
      <c r="BG29" s="75"/>
    </row>
    <row r="30" spans="1:59" ht="15.75">
      <c r="A30" s="177"/>
      <c r="B30" s="177"/>
      <c r="C30" s="177"/>
      <c r="D30" s="177"/>
      <c r="E30" s="255"/>
      <c r="F30" s="255"/>
      <c r="G30" s="237"/>
      <c r="H30" s="237"/>
      <c r="I30" s="247" t="s">
        <v>157</v>
      </c>
      <c r="J30" s="228"/>
      <c r="K30" s="227"/>
      <c r="L30" s="235"/>
      <c r="M30" s="235"/>
      <c r="N30" s="235"/>
      <c r="O30" s="235"/>
      <c r="P30" s="227"/>
      <c r="Q30" s="75"/>
      <c r="R30" s="75"/>
      <c r="S30" s="137"/>
      <c r="T30" s="247" t="s">
        <v>148</v>
      </c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137"/>
      <c r="BF30" s="75"/>
      <c r="BG30" s="75"/>
    </row>
    <row r="31" spans="1:59" ht="15.75">
      <c r="A31" s="255">
        <v>3</v>
      </c>
      <c r="B31" s="256" t="s">
        <v>156</v>
      </c>
      <c r="C31" s="177"/>
      <c r="D31" s="257" t="s">
        <v>155</v>
      </c>
      <c r="E31" s="260"/>
      <c r="F31" s="260"/>
      <c r="G31" s="238"/>
      <c r="H31" s="238"/>
      <c r="I31" s="235" t="s">
        <v>159</v>
      </c>
      <c r="J31" s="248"/>
      <c r="K31" s="227"/>
      <c r="L31" s="235"/>
      <c r="M31" s="235"/>
      <c r="N31" s="235"/>
      <c r="O31" s="235"/>
      <c r="P31" s="227"/>
      <c r="Q31" s="75"/>
      <c r="R31" s="75"/>
      <c r="S31" s="137"/>
      <c r="T31" s="235" t="s">
        <v>149</v>
      </c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137"/>
      <c r="BF31" s="75"/>
      <c r="BG31" s="75"/>
    </row>
    <row r="32" spans="1:59" ht="15.75">
      <c r="A32" s="255"/>
      <c r="B32" s="256" t="s">
        <v>158</v>
      </c>
      <c r="C32" s="256"/>
      <c r="D32" s="256"/>
      <c r="E32" s="178"/>
      <c r="F32" s="178"/>
      <c r="G32" s="238"/>
      <c r="H32" s="238"/>
      <c r="I32" s="235" t="s">
        <v>160</v>
      </c>
      <c r="J32" s="248"/>
      <c r="K32" s="227"/>
      <c r="L32" s="248"/>
      <c r="M32" s="248"/>
      <c r="N32" s="248"/>
      <c r="O32" s="248"/>
      <c r="P32" s="248"/>
      <c r="Q32" s="75"/>
      <c r="R32" s="75"/>
      <c r="S32" s="137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137"/>
      <c r="BF32" s="75"/>
      <c r="BG32" s="75"/>
    </row>
    <row r="33" spans="1:59" ht="15">
      <c r="A33" s="261"/>
      <c r="B33" s="261"/>
      <c r="C33" s="261"/>
      <c r="D33" s="262"/>
      <c r="E33" s="261"/>
      <c r="F33" s="263"/>
      <c r="G33" s="74"/>
      <c r="H33" s="74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137"/>
      <c r="BF33" s="75"/>
      <c r="BG33" s="75"/>
    </row>
    <row r="34" spans="1:59" ht="15">
      <c r="A34" s="72"/>
      <c r="B34" s="72"/>
      <c r="C34" s="72"/>
      <c r="D34" s="73"/>
      <c r="E34" s="72"/>
      <c r="F34" s="74"/>
      <c r="G34" s="74"/>
      <c r="H34" s="74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137"/>
      <c r="BF34" s="75"/>
      <c r="BG34" s="75"/>
    </row>
    <row r="35" spans="1:59" ht="15">
      <c r="A35" s="72"/>
      <c r="B35" s="72"/>
      <c r="C35" s="72"/>
      <c r="D35" s="73"/>
      <c r="E35" s="72"/>
      <c r="F35" s="74"/>
      <c r="G35" s="74"/>
      <c r="H35" s="7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137"/>
      <c r="BF35" s="75"/>
      <c r="BG35" s="75"/>
    </row>
    <row r="36" spans="1:59" ht="15">
      <c r="A36" s="72"/>
      <c r="B36" s="72"/>
      <c r="C36" s="72"/>
      <c r="D36" s="73"/>
      <c r="E36" s="72"/>
      <c r="F36" s="74"/>
      <c r="G36" s="74"/>
      <c r="H36" s="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137"/>
      <c r="BF36" s="75"/>
      <c r="BG36" s="75"/>
    </row>
    <row r="37" spans="1:59" ht="15">
      <c r="A37" s="72"/>
      <c r="B37" s="72"/>
      <c r="C37" s="72"/>
      <c r="D37" s="73"/>
      <c r="E37" s="72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137"/>
      <c r="BF37" s="75"/>
      <c r="BG37" s="75"/>
    </row>
    <row r="38" spans="1:59" ht="15">
      <c r="A38" s="72"/>
      <c r="B38" s="72"/>
      <c r="C38" s="72"/>
      <c r="D38" s="73"/>
      <c r="E38" s="72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137"/>
      <c r="BF38" s="75"/>
      <c r="BG38" s="75"/>
    </row>
    <row r="39" spans="1:59" ht="15">
      <c r="A39" s="72"/>
      <c r="B39" s="72"/>
      <c r="C39" s="72"/>
      <c r="D39" s="73"/>
      <c r="E39" s="72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137"/>
      <c r="BF39" s="75"/>
      <c r="BG39" s="75"/>
    </row>
    <row r="40" spans="1:59" ht="15">
      <c r="A40" s="72"/>
      <c r="B40" s="72"/>
      <c r="C40" s="72"/>
      <c r="D40" s="73"/>
      <c r="E40" s="72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137"/>
      <c r="BF40" s="75"/>
      <c r="BG40" s="75"/>
    </row>
    <row r="41" spans="1:59" ht="15">
      <c r="A41" s="72"/>
      <c r="B41" s="72"/>
      <c r="C41" s="72"/>
      <c r="D41" s="73"/>
      <c r="E41" s="72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137"/>
      <c r="BF41" s="75"/>
      <c r="BG41" s="75"/>
    </row>
    <row r="42" spans="1:59" ht="15">
      <c r="A42" s="72"/>
      <c r="B42" s="72"/>
      <c r="C42" s="72"/>
      <c r="D42" s="73"/>
      <c r="E42" s="72"/>
      <c r="F42" s="74"/>
      <c r="G42" s="74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137"/>
      <c r="BF42" s="75"/>
      <c r="BG42" s="75"/>
    </row>
    <row r="43" spans="1:59" ht="15">
      <c r="A43" s="72"/>
      <c r="B43" s="72"/>
      <c r="C43" s="72"/>
      <c r="D43" s="73"/>
      <c r="E43" s="72"/>
      <c r="F43" s="74"/>
      <c r="G43" s="74"/>
      <c r="H43" s="74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137"/>
      <c r="BF43" s="75"/>
      <c r="BG43" s="75"/>
    </row>
    <row r="44" spans="1:59" ht="15">
      <c r="A44" s="72"/>
      <c r="B44" s="72"/>
      <c r="C44" s="72"/>
      <c r="D44" s="73"/>
      <c r="E44" s="72"/>
      <c r="F44" s="74"/>
      <c r="G44" s="74"/>
      <c r="H44" s="74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137"/>
      <c r="BF44" s="75"/>
      <c r="BG44" s="75"/>
    </row>
    <row r="45" spans="1:59" ht="15">
      <c r="A45" s="72"/>
      <c r="B45" s="72"/>
      <c r="C45" s="72"/>
      <c r="D45" s="73"/>
      <c r="E45" s="72"/>
      <c r="F45" s="74"/>
      <c r="G45" s="74"/>
      <c r="H45" s="7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137"/>
      <c r="BF45" s="75"/>
      <c r="BG45" s="75"/>
    </row>
    <row r="46" spans="1:59" ht="15">
      <c r="A46" s="72"/>
      <c r="B46" s="72"/>
      <c r="C46" s="72"/>
      <c r="D46" s="73"/>
      <c r="E46" s="72"/>
      <c r="F46" s="74"/>
      <c r="G46" s="74"/>
      <c r="H46" s="74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137"/>
      <c r="BF46" s="75"/>
      <c r="BG46" s="75"/>
    </row>
    <row r="47" spans="1:59" ht="15">
      <c r="A47" s="72"/>
      <c r="B47" s="72"/>
      <c r="C47" s="72"/>
      <c r="D47" s="73"/>
      <c r="E47" s="72"/>
      <c r="F47" s="74"/>
      <c r="G47" s="74"/>
      <c r="H47" s="74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137"/>
      <c r="BF47" s="75"/>
      <c r="BG47" s="75"/>
    </row>
    <row r="48" spans="1:59" ht="15">
      <c r="A48" s="72"/>
      <c r="B48" s="72"/>
      <c r="C48" s="72"/>
      <c r="D48" s="73"/>
      <c r="E48" s="72"/>
      <c r="F48" s="74"/>
      <c r="G48" s="74"/>
      <c r="H48" s="74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137"/>
      <c r="BF48" s="75"/>
      <c r="BG48" s="75"/>
    </row>
    <row r="49" spans="1:58" ht="15.75" thickBot="1">
      <c r="A49" s="2" t="s">
        <v>49</v>
      </c>
      <c r="B49" s="42"/>
      <c r="C49" s="29"/>
      <c r="D49" s="29"/>
      <c r="E49" s="42"/>
      <c r="F49" s="42"/>
      <c r="G49" s="42"/>
      <c r="H49" s="42"/>
      <c r="BE49" s="79"/>
      <c r="BF49" s="78"/>
    </row>
    <row r="50" spans="1:59" ht="45.75" customHeight="1" thickTop="1">
      <c r="A50" s="635" t="s">
        <v>0</v>
      </c>
      <c r="B50" s="635" t="s">
        <v>1</v>
      </c>
      <c r="C50" s="635" t="s">
        <v>2</v>
      </c>
      <c r="D50" s="638" t="s">
        <v>10</v>
      </c>
      <c r="E50" s="651" t="s">
        <v>21</v>
      </c>
      <c r="F50" s="652"/>
      <c r="G50" s="666" t="s">
        <v>7</v>
      </c>
      <c r="H50" s="667"/>
      <c r="I50" s="667"/>
      <c r="J50" s="667"/>
      <c r="K50" s="667"/>
      <c r="L50" s="668"/>
      <c r="M50" s="674" t="s">
        <v>3</v>
      </c>
      <c r="N50" s="674"/>
      <c r="O50" s="674"/>
      <c r="P50" s="674"/>
      <c r="Q50" s="674"/>
      <c r="R50" s="674"/>
      <c r="S50" s="674"/>
      <c r="T50" s="674"/>
      <c r="U50" s="674"/>
      <c r="V50" s="674"/>
      <c r="W50" s="674"/>
      <c r="X50" s="674"/>
      <c r="Y50" s="674"/>
      <c r="Z50" s="674"/>
      <c r="AA50" s="674"/>
      <c r="AB50" s="674"/>
      <c r="AC50" s="674"/>
      <c r="AD50" s="674"/>
      <c r="AE50" s="674"/>
      <c r="AF50" s="674"/>
      <c r="AG50" s="674"/>
      <c r="AH50" s="674"/>
      <c r="AI50" s="674"/>
      <c r="AJ50" s="674"/>
      <c r="AK50" s="674"/>
      <c r="AL50" s="674"/>
      <c r="AM50" s="674"/>
      <c r="AN50" s="674"/>
      <c r="AO50" s="674"/>
      <c r="AP50" s="674"/>
      <c r="AQ50" s="674"/>
      <c r="AR50" s="674"/>
      <c r="AS50" s="674"/>
      <c r="AT50" s="674"/>
      <c r="AU50" s="674"/>
      <c r="AV50" s="674"/>
      <c r="AW50" s="674"/>
      <c r="AX50" s="674"/>
      <c r="AY50" s="674"/>
      <c r="AZ50" s="674"/>
      <c r="BA50" s="674"/>
      <c r="BB50" s="674"/>
      <c r="BC50" s="674"/>
      <c r="BD50" s="674"/>
      <c r="BE50" s="633" t="s">
        <v>22</v>
      </c>
      <c r="BF50" s="633"/>
      <c r="BG50" s="638" t="s">
        <v>115</v>
      </c>
    </row>
    <row r="51" spans="1:59" ht="15">
      <c r="A51" s="636"/>
      <c r="B51" s="636"/>
      <c r="C51" s="636"/>
      <c r="D51" s="639"/>
      <c r="E51" s="653"/>
      <c r="F51" s="654"/>
      <c r="G51" s="67"/>
      <c r="H51" s="67"/>
      <c r="I51" s="644" t="str">
        <f>I7</f>
        <v>11 Februari 2017</v>
      </c>
      <c r="J51" s="644"/>
      <c r="K51" s="65"/>
      <c r="L51" s="65"/>
      <c r="M51" s="86">
        <f>M7</f>
        <v>42769</v>
      </c>
      <c r="N51" s="86">
        <f>N7</f>
        <v>42772</v>
      </c>
      <c r="O51" s="660">
        <f>O7</f>
        <v>42773</v>
      </c>
      <c r="P51" s="671"/>
      <c r="Q51" s="673"/>
      <c r="R51" s="660">
        <f>R7</f>
        <v>42774</v>
      </c>
      <c r="S51" s="671"/>
      <c r="T51" s="671"/>
      <c r="U51" s="671"/>
      <c r="V51" s="673"/>
      <c r="W51" s="86">
        <f>W7</f>
        <v>42775</v>
      </c>
      <c r="X51" s="660">
        <f>X7</f>
        <v>42776</v>
      </c>
      <c r="Y51" s="673"/>
      <c r="Z51" s="660">
        <f>Z7</f>
        <v>42777</v>
      </c>
      <c r="AA51" s="671"/>
      <c r="AB51" s="671"/>
      <c r="AC51" s="660">
        <f>AC7</f>
        <v>42777</v>
      </c>
      <c r="AD51" s="671"/>
      <c r="AE51" s="671"/>
      <c r="AF51" s="660">
        <f>AF7</f>
        <v>42779</v>
      </c>
      <c r="AG51" s="671"/>
      <c r="AH51" s="671"/>
      <c r="AI51" s="671"/>
      <c r="AJ51" s="673"/>
      <c r="AK51" s="660">
        <f>AK7</f>
        <v>42780</v>
      </c>
      <c r="AL51" s="671"/>
      <c r="AM51" s="673"/>
      <c r="AN51" s="660">
        <f>AN7</f>
        <v>42782</v>
      </c>
      <c r="AO51" s="671"/>
      <c r="AP51" s="671"/>
      <c r="AQ51" s="671"/>
      <c r="AR51" s="673"/>
      <c r="AS51" s="660">
        <f>AS7</f>
        <v>42783</v>
      </c>
      <c r="AT51" s="673"/>
      <c r="AU51" s="86">
        <f>AU7</f>
        <v>42786</v>
      </c>
      <c r="AV51" s="660">
        <f>AV7</f>
        <v>42787</v>
      </c>
      <c r="AW51" s="671"/>
      <c r="AX51" s="671"/>
      <c r="AY51" s="671"/>
      <c r="AZ51" s="673"/>
      <c r="BA51" s="86">
        <f>BA7</f>
        <v>42792</v>
      </c>
      <c r="BB51" s="660">
        <f>BB7</f>
        <v>42794</v>
      </c>
      <c r="BC51" s="671"/>
      <c r="BD51" s="673"/>
      <c r="BE51" s="634"/>
      <c r="BF51" s="634"/>
      <c r="BG51" s="639"/>
    </row>
    <row r="52" spans="1:59" ht="82.5" customHeight="1" thickBot="1">
      <c r="A52" s="637"/>
      <c r="B52" s="637"/>
      <c r="C52" s="637"/>
      <c r="D52" s="640"/>
      <c r="E52" s="41" t="s">
        <v>42</v>
      </c>
      <c r="F52" s="41" t="s">
        <v>13</v>
      </c>
      <c r="G52" s="41"/>
      <c r="H52" s="41"/>
      <c r="I52" s="61"/>
      <c r="J52" s="61"/>
      <c r="K52" s="61"/>
      <c r="L52" s="127"/>
      <c r="M52" s="112" t="str">
        <f>M8</f>
        <v>Doropayung, Juwana</v>
      </c>
      <c r="N52" s="112" t="str">
        <f aca="true" t="shared" si="3" ref="N52:BD52">N8</f>
        <v>Bogotanjung, Gabus</v>
      </c>
      <c r="O52" s="112" t="str">
        <f t="shared" si="3"/>
        <v>Pantirejo, Gabus</v>
      </c>
      <c r="P52" s="112" t="str">
        <f t="shared" si="3"/>
        <v>Mintobasuki, Gabus</v>
      </c>
      <c r="Q52" s="112" t="str">
        <f t="shared" si="3"/>
        <v>Pasuruhan, Kayen</v>
      </c>
      <c r="R52" s="112" t="str">
        <f t="shared" si="3"/>
        <v>Bumirejo, Juwana</v>
      </c>
      <c r="S52" s="112" t="str">
        <f t="shared" si="3"/>
        <v>bageng, Gembong</v>
      </c>
      <c r="T52" s="112" t="str">
        <f t="shared" si="3"/>
        <v>Tambahagung, Tambakromo</v>
      </c>
      <c r="U52" s="112" t="str">
        <f t="shared" si="3"/>
        <v>Banjarsari, Gabus</v>
      </c>
      <c r="V52" s="112" t="str">
        <f t="shared" si="3"/>
        <v>Pakem, Sukolilo</v>
      </c>
      <c r="W52" s="112" t="str">
        <f t="shared" si="3"/>
        <v>Kasiyan, Sukolilo</v>
      </c>
      <c r="X52" s="112" t="str">
        <f t="shared" si="3"/>
        <v>Kasiyan, Sukolilo</v>
      </c>
      <c r="Y52" s="112" t="str">
        <f t="shared" si="3"/>
        <v>Gadudero, Sukolilo</v>
      </c>
      <c r="Z52" s="112" t="str">
        <f t="shared" si="3"/>
        <v>Kaerangrowo, Jakenan</v>
      </c>
      <c r="AA52" s="112" t="str">
        <f t="shared" si="3"/>
        <v>Ngastorejo, Jakenan</v>
      </c>
      <c r="AB52" s="112" t="str">
        <f t="shared" si="3"/>
        <v>Pantirejo, Gabus</v>
      </c>
      <c r="AC52" s="112" t="str">
        <f t="shared" si="3"/>
        <v>Sunggingwarno, Gabus</v>
      </c>
      <c r="AD52" s="112" t="str">
        <f t="shared" si="3"/>
        <v>Kosekan, Gabus</v>
      </c>
      <c r="AE52" s="112" t="str">
        <f t="shared" si="3"/>
        <v>Soko, Gabus</v>
      </c>
      <c r="AF52" s="112" t="str">
        <f t="shared" si="3"/>
        <v>Gajahmati, Pati</v>
      </c>
      <c r="AG52" s="112" t="str">
        <f t="shared" si="3"/>
        <v>Margorejo, Wedarijaksa</v>
      </c>
      <c r="AH52" s="112" t="str">
        <f t="shared" si="3"/>
        <v>Pasuruhan, kayen</v>
      </c>
      <c r="AI52" s="112" t="str">
        <f t="shared" si="3"/>
        <v>Mustokoharjo, Patui</v>
      </c>
      <c r="AJ52" s="112" t="str">
        <f t="shared" si="3"/>
        <v>Tondomulyo, Jakenan</v>
      </c>
      <c r="AK52" s="112" t="str">
        <f t="shared" si="3"/>
        <v>Srikaton, Kayen</v>
      </c>
      <c r="AL52" s="112" t="str">
        <f t="shared" si="3"/>
        <v>Sidoarum, Jakenan</v>
      </c>
      <c r="AM52" s="112" t="str">
        <f t="shared" si="3"/>
        <v>Babalan, Gabus</v>
      </c>
      <c r="AN52" s="112" t="str">
        <f t="shared" si="3"/>
        <v>Kasiyan, sukolilo</v>
      </c>
      <c r="AO52" s="112" t="str">
        <f t="shared" si="3"/>
        <v>Minyomulyo, Juwana</v>
      </c>
      <c r="AP52" s="112" t="str">
        <f t="shared" si="3"/>
        <v>Tluwah, Juwana</v>
      </c>
      <c r="AQ52" s="112" t="str">
        <f t="shared" si="3"/>
        <v>Kedungpancing, Juwana</v>
      </c>
      <c r="AR52" s="112" t="str">
        <f t="shared" si="3"/>
        <v>Jepuro, Juwana</v>
      </c>
      <c r="AS52" s="112" t="str">
        <f t="shared" si="3"/>
        <v>Tanjang, Gabus</v>
      </c>
      <c r="AT52" s="112" t="str">
        <f t="shared" si="3"/>
        <v>Gempolsari, Gabus</v>
      </c>
      <c r="AU52" s="112" t="str">
        <f t="shared" si="3"/>
        <v>Tambahagung, Tambakromo</v>
      </c>
      <c r="AV52" s="112" t="str">
        <f t="shared" si="3"/>
        <v>Sinoman, Pati</v>
      </c>
      <c r="AW52" s="112" t="str">
        <f t="shared" si="3"/>
        <v>Purworejo, Pati</v>
      </c>
      <c r="AX52" s="112" t="str">
        <f t="shared" si="3"/>
        <v>Gadingrejo, Juwana</v>
      </c>
      <c r="AY52" s="112" t="str">
        <f t="shared" si="3"/>
        <v>Lahar, Tlogowungu</v>
      </c>
      <c r="AZ52" s="112" t="str">
        <f t="shared" si="3"/>
        <v>Kasiyan, Sukolilo</v>
      </c>
      <c r="BA52" s="112" t="str">
        <f t="shared" si="3"/>
        <v>Kepoh Kencono, Pucakwangi</v>
      </c>
      <c r="BB52" s="112" t="str">
        <f t="shared" si="3"/>
        <v>Pati Lor, Pati</v>
      </c>
      <c r="BC52" s="112" t="str">
        <f t="shared" si="3"/>
        <v>Jepalo, Gunungwungkal</v>
      </c>
      <c r="BD52" s="112" t="str">
        <f t="shared" si="3"/>
        <v>Wotan, Sukolilo</v>
      </c>
      <c r="BE52" s="70"/>
      <c r="BF52" s="68"/>
      <c r="BG52" s="640"/>
    </row>
    <row r="53" spans="1:59" ht="15.75" thickTop="1">
      <c r="A53" s="4">
        <v>1</v>
      </c>
      <c r="B53" s="5" t="s">
        <v>30</v>
      </c>
      <c r="C53" s="4" t="s">
        <v>44</v>
      </c>
      <c r="D53" s="31">
        <v>5100</v>
      </c>
      <c r="E53" s="33">
        <v>48</v>
      </c>
      <c r="F53" s="32">
        <f>E53*D53</f>
        <v>244800</v>
      </c>
      <c r="G53" s="99"/>
      <c r="H53" s="99"/>
      <c r="I53" s="53"/>
      <c r="J53" s="53"/>
      <c r="K53" s="53"/>
      <c r="L53" s="128"/>
      <c r="M53" s="124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>
        <v>48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47">
        <f aca="true" t="shared" si="4" ref="BE53:BE60">E53+G53+I53+K53-M53-N53-O53-P53-Q53-R53-S53-T53-U53-V53-W53-X53-Y53-Z53-AA53-AB53-AC53-AD53-AE53-AF53-AG53-AH53-AI53-AJ53-AK53-AL53-AM53-AN53-AO53-AP53-AQ53-AR53-AS53-AT53-AU53-AV53-AW53-AX53-AY53-AZ53-BA53-BB53-BC53-BD53</f>
        <v>0</v>
      </c>
      <c r="BF53" s="81">
        <f aca="true" t="shared" si="5" ref="BF53:BF60">BE53*D53</f>
        <v>0</v>
      </c>
      <c r="BG53" s="53"/>
    </row>
    <row r="54" spans="1:59" ht="15">
      <c r="A54" s="4">
        <v>2</v>
      </c>
      <c r="B54" s="5" t="s">
        <v>31</v>
      </c>
      <c r="C54" s="4" t="s">
        <v>5</v>
      </c>
      <c r="D54" s="31">
        <v>12900</v>
      </c>
      <c r="E54" s="34">
        <v>0</v>
      </c>
      <c r="F54" s="35">
        <f>E54*D54</f>
        <v>0</v>
      </c>
      <c r="G54" s="35"/>
      <c r="H54" s="35"/>
      <c r="I54" s="15"/>
      <c r="J54" s="15"/>
      <c r="K54" s="15"/>
      <c r="L54" s="129"/>
      <c r="M54" s="12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47">
        <f t="shared" si="4"/>
        <v>0</v>
      </c>
      <c r="BF54" s="81">
        <f t="shared" si="5"/>
        <v>0</v>
      </c>
      <c r="BG54" s="15"/>
    </row>
    <row r="55" spans="1:59" ht="15">
      <c r="A55" s="4">
        <v>3</v>
      </c>
      <c r="B55" s="7" t="s">
        <v>34</v>
      </c>
      <c r="C55" s="4" t="s">
        <v>5</v>
      </c>
      <c r="D55" s="31">
        <v>44350</v>
      </c>
      <c r="E55" s="36">
        <v>46</v>
      </c>
      <c r="F55" s="37">
        <f>E55*D55</f>
        <v>2040100</v>
      </c>
      <c r="G55" s="37"/>
      <c r="H55" s="37"/>
      <c r="I55" s="15"/>
      <c r="J55" s="15"/>
      <c r="K55" s="15"/>
      <c r="L55" s="129"/>
      <c r="M55" s="125"/>
      <c r="N55" s="15"/>
      <c r="O55" s="15"/>
      <c r="P55" s="15"/>
      <c r="Q55" s="15">
        <v>2</v>
      </c>
      <c r="R55" s="15"/>
      <c r="S55" s="15"/>
      <c r="T55" s="15">
        <v>3</v>
      </c>
      <c r="U55" s="15"/>
      <c r="V55" s="15">
        <v>3</v>
      </c>
      <c r="W55" s="15"/>
      <c r="X55" s="15">
        <v>10</v>
      </c>
      <c r="Y55" s="15">
        <v>10</v>
      </c>
      <c r="Z55" s="15">
        <v>3</v>
      </c>
      <c r="AA55" s="15">
        <v>3</v>
      </c>
      <c r="AB55" s="15">
        <v>5</v>
      </c>
      <c r="AC55" s="15">
        <v>1</v>
      </c>
      <c r="AD55" s="15">
        <v>5</v>
      </c>
      <c r="AE55" s="15">
        <v>1</v>
      </c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47">
        <f t="shared" si="4"/>
        <v>0</v>
      </c>
      <c r="BF55" s="81">
        <f t="shared" si="5"/>
        <v>0</v>
      </c>
      <c r="BG55" s="15"/>
    </row>
    <row r="56" spans="1:59" ht="15">
      <c r="A56" s="4">
        <v>4</v>
      </c>
      <c r="B56" s="7" t="s">
        <v>35</v>
      </c>
      <c r="C56" s="4" t="s">
        <v>5</v>
      </c>
      <c r="D56" s="31">
        <v>45500</v>
      </c>
      <c r="E56" s="36">
        <v>46</v>
      </c>
      <c r="F56" s="37">
        <f>E56*D56</f>
        <v>2093000</v>
      </c>
      <c r="G56" s="56"/>
      <c r="H56" s="56"/>
      <c r="I56" s="91"/>
      <c r="J56" s="91"/>
      <c r="K56" s="91"/>
      <c r="L56" s="130"/>
      <c r="M56" s="126"/>
      <c r="N56" s="91"/>
      <c r="O56" s="91"/>
      <c r="P56" s="91"/>
      <c r="Q56" s="91"/>
      <c r="R56" s="91"/>
      <c r="S56" s="91"/>
      <c r="T56" s="91">
        <v>1</v>
      </c>
      <c r="U56" s="91"/>
      <c r="V56" s="91">
        <v>1</v>
      </c>
      <c r="W56" s="91"/>
      <c r="X56" s="91">
        <v>5</v>
      </c>
      <c r="Y56" s="91">
        <v>5</v>
      </c>
      <c r="Z56" s="91">
        <v>2</v>
      </c>
      <c r="AA56" s="91">
        <v>2</v>
      </c>
      <c r="AB56" s="91">
        <v>2</v>
      </c>
      <c r="AC56" s="91">
        <v>4</v>
      </c>
      <c r="AD56" s="91">
        <v>2</v>
      </c>
      <c r="AE56" s="91">
        <v>4</v>
      </c>
      <c r="AF56" s="91"/>
      <c r="AG56" s="91"/>
      <c r="AH56" s="91">
        <v>3</v>
      </c>
      <c r="AI56" s="91">
        <v>3</v>
      </c>
      <c r="AJ56" s="91">
        <v>3</v>
      </c>
      <c r="AK56" s="91">
        <v>2</v>
      </c>
      <c r="AL56" s="91">
        <v>2</v>
      </c>
      <c r="AM56" s="91">
        <v>2</v>
      </c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47">
        <f t="shared" si="4"/>
        <v>3</v>
      </c>
      <c r="BF56" s="81">
        <f t="shared" si="5"/>
        <v>136500</v>
      </c>
      <c r="BG56" s="91"/>
    </row>
    <row r="57" spans="1:59" ht="15">
      <c r="A57" s="4">
        <v>5</v>
      </c>
      <c r="B57" s="7" t="s">
        <v>38</v>
      </c>
      <c r="C57" s="4" t="s">
        <v>48</v>
      </c>
      <c r="D57" s="31">
        <v>60000</v>
      </c>
      <c r="E57" s="36"/>
      <c r="F57" s="37"/>
      <c r="G57" s="37"/>
      <c r="H57" s="37"/>
      <c r="I57" s="15">
        <v>25</v>
      </c>
      <c r="J57" s="63">
        <f>I57*D57</f>
        <v>1500000</v>
      </c>
      <c r="K57" s="15"/>
      <c r="L57" s="129"/>
      <c r="M57" s="12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>
        <v>4</v>
      </c>
      <c r="AN57" s="15"/>
      <c r="AO57" s="15">
        <v>4</v>
      </c>
      <c r="AP57" s="15">
        <v>4</v>
      </c>
      <c r="AQ57" s="15">
        <v>4</v>
      </c>
      <c r="AR57" s="15">
        <v>4</v>
      </c>
      <c r="AS57" s="15">
        <v>3</v>
      </c>
      <c r="AT57" s="15">
        <v>2</v>
      </c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47">
        <f t="shared" si="4"/>
        <v>0</v>
      </c>
      <c r="BF57" s="81">
        <f t="shared" si="5"/>
        <v>0</v>
      </c>
      <c r="BG57" s="15"/>
    </row>
    <row r="58" spans="1:59" ht="15">
      <c r="A58" s="4">
        <v>6</v>
      </c>
      <c r="B58" s="7" t="s">
        <v>68</v>
      </c>
      <c r="C58" s="4" t="s">
        <v>71</v>
      </c>
      <c r="D58" s="31">
        <v>745</v>
      </c>
      <c r="E58" s="36"/>
      <c r="F58" s="37"/>
      <c r="G58" s="37"/>
      <c r="H58" s="37"/>
      <c r="I58" s="15">
        <v>1200</v>
      </c>
      <c r="J58" s="63">
        <f>I58*D58</f>
        <v>894000</v>
      </c>
      <c r="K58" s="15"/>
      <c r="L58" s="129"/>
      <c r="M58" s="12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>
        <v>120</v>
      </c>
      <c r="AJ58" s="15">
        <v>120</v>
      </c>
      <c r="AK58" s="15">
        <v>120</v>
      </c>
      <c r="AL58" s="15">
        <v>120</v>
      </c>
      <c r="AM58" s="15">
        <v>120</v>
      </c>
      <c r="AN58" s="15"/>
      <c r="AO58" s="15">
        <v>60</v>
      </c>
      <c r="AP58" s="15">
        <v>60</v>
      </c>
      <c r="AQ58" s="15">
        <v>60</v>
      </c>
      <c r="AR58" s="15">
        <v>60</v>
      </c>
      <c r="AS58" s="15">
        <v>60</v>
      </c>
      <c r="AT58" s="15">
        <v>60</v>
      </c>
      <c r="AU58" s="15"/>
      <c r="AV58" s="15"/>
      <c r="AW58" s="15">
        <v>20</v>
      </c>
      <c r="AX58" s="15">
        <v>20</v>
      </c>
      <c r="AY58" s="15">
        <v>20</v>
      </c>
      <c r="AZ58" s="15">
        <v>180</v>
      </c>
      <c r="BA58" s="15"/>
      <c r="BB58" s="15"/>
      <c r="BC58" s="15"/>
      <c r="BD58" s="15"/>
      <c r="BE58" s="47">
        <f t="shared" si="4"/>
        <v>0</v>
      </c>
      <c r="BF58" s="81">
        <f t="shared" si="5"/>
        <v>0</v>
      </c>
      <c r="BG58" s="141">
        <v>42843</v>
      </c>
    </row>
    <row r="59" spans="1:59" ht="15">
      <c r="A59" s="4">
        <v>7</v>
      </c>
      <c r="B59" s="7" t="s">
        <v>69</v>
      </c>
      <c r="C59" s="4" t="s">
        <v>71</v>
      </c>
      <c r="D59" s="31">
        <v>1250</v>
      </c>
      <c r="E59" s="36"/>
      <c r="F59" s="37"/>
      <c r="G59" s="37"/>
      <c r="H59" s="37"/>
      <c r="I59" s="15">
        <v>1200</v>
      </c>
      <c r="J59" s="63">
        <f>I59*D59</f>
        <v>1500000</v>
      </c>
      <c r="K59" s="15"/>
      <c r="L59" s="129"/>
      <c r="M59" s="12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>
        <v>60</v>
      </c>
      <c r="AW59" s="15">
        <v>12</v>
      </c>
      <c r="AX59" s="15">
        <v>60</v>
      </c>
      <c r="AY59" s="15">
        <v>20</v>
      </c>
      <c r="AZ59" s="15">
        <v>240</v>
      </c>
      <c r="BA59" s="15">
        <v>20</v>
      </c>
      <c r="BB59" s="15">
        <v>24</v>
      </c>
      <c r="BC59" s="15">
        <v>240</v>
      </c>
      <c r="BD59" s="15">
        <v>120</v>
      </c>
      <c r="BE59" s="47">
        <f t="shared" si="4"/>
        <v>404</v>
      </c>
      <c r="BF59" s="81">
        <f t="shared" si="5"/>
        <v>505000</v>
      </c>
      <c r="BG59" s="142">
        <v>42826</v>
      </c>
    </row>
    <row r="60" spans="1:59" ht="15.75" thickBot="1">
      <c r="A60" s="57">
        <v>8</v>
      </c>
      <c r="B60" s="58" t="s">
        <v>70</v>
      </c>
      <c r="C60" s="57" t="s">
        <v>72</v>
      </c>
      <c r="D60" s="59">
        <v>12000</v>
      </c>
      <c r="E60" s="97"/>
      <c r="F60" s="60"/>
      <c r="G60" s="60"/>
      <c r="H60" s="60"/>
      <c r="I60" s="16">
        <v>12</v>
      </c>
      <c r="J60" s="89">
        <f>I60*D60</f>
        <v>144000</v>
      </c>
      <c r="K60" s="91"/>
      <c r="L60" s="130"/>
      <c r="M60" s="126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>
        <v>5</v>
      </c>
      <c r="AO60" s="91">
        <v>2</v>
      </c>
      <c r="AP60" s="91">
        <v>2</v>
      </c>
      <c r="AQ60" s="91">
        <v>2</v>
      </c>
      <c r="AR60" s="91">
        <v>1</v>
      </c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47">
        <f t="shared" si="4"/>
        <v>0</v>
      </c>
      <c r="BF60" s="81">
        <f t="shared" si="5"/>
        <v>0</v>
      </c>
      <c r="BG60" s="143">
        <v>43481</v>
      </c>
    </row>
    <row r="61" spans="1:59" ht="16.5" thickBot="1" thickTop="1">
      <c r="A61" s="93" t="s">
        <v>50</v>
      </c>
      <c r="B61" s="94"/>
      <c r="C61" s="94"/>
      <c r="D61" s="94"/>
      <c r="E61" s="95"/>
      <c r="F61" s="96">
        <f>SUM(F53:F60)</f>
        <v>4377900</v>
      </c>
      <c r="G61" s="96"/>
      <c r="H61" s="96"/>
      <c r="I61" s="90"/>
      <c r="J61" s="64">
        <f>SUM(J57:J60)</f>
        <v>4038000</v>
      </c>
      <c r="K61" s="24"/>
      <c r="L61" s="123"/>
      <c r="M61" s="117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71"/>
      <c r="BF61" s="84">
        <f>SUM(BF53:BF60)</f>
        <v>641500</v>
      </c>
      <c r="BG61" s="24"/>
    </row>
    <row r="62" spans="57:58" ht="15.75" thickTop="1">
      <c r="BE62" s="77"/>
      <c r="BF62" s="76"/>
    </row>
    <row r="63" spans="1:58" ht="15.75">
      <c r="A63" s="255">
        <v>1</v>
      </c>
      <c r="B63" s="256" t="s">
        <v>150</v>
      </c>
      <c r="C63" s="177"/>
      <c r="D63" s="257" t="s">
        <v>151</v>
      </c>
      <c r="E63" s="178"/>
      <c r="F63" s="255"/>
      <c r="G63" s="237"/>
      <c r="H63" s="237"/>
      <c r="I63" s="227"/>
      <c r="J63" s="229"/>
      <c r="K63" s="227"/>
      <c r="L63" s="235"/>
      <c r="M63" s="235"/>
      <c r="N63" s="235"/>
      <c r="O63" s="235"/>
      <c r="P63" s="227"/>
      <c r="Q63" s="75"/>
      <c r="R63" s="75"/>
      <c r="S63" s="137"/>
      <c r="T63" s="235"/>
      <c r="BE63" s="137"/>
      <c r="BF63" s="75"/>
    </row>
    <row r="64" spans="1:58" ht="15.75">
      <c r="A64" s="255"/>
      <c r="B64" s="256" t="s">
        <v>152</v>
      </c>
      <c r="C64" s="177"/>
      <c r="D64" s="258"/>
      <c r="E64" s="178"/>
      <c r="F64" s="259"/>
      <c r="G64" s="237"/>
      <c r="H64" s="237"/>
      <c r="I64" s="235"/>
      <c r="J64" s="230"/>
      <c r="K64" s="227"/>
      <c r="L64" s="235"/>
      <c r="M64" s="235"/>
      <c r="N64" s="235"/>
      <c r="O64" s="235"/>
      <c r="P64" s="227"/>
      <c r="Q64" s="75"/>
      <c r="R64" s="75"/>
      <c r="S64" s="137"/>
      <c r="T64" s="235"/>
      <c r="BE64" s="137"/>
      <c r="BF64" s="75"/>
    </row>
    <row r="65" spans="1:58" ht="15.75">
      <c r="A65" s="255"/>
      <c r="B65" s="256"/>
      <c r="C65" s="177"/>
      <c r="D65" s="259"/>
      <c r="E65" s="178"/>
      <c r="F65" s="259"/>
      <c r="G65" s="237"/>
      <c r="H65" s="237"/>
      <c r="I65" s="235"/>
      <c r="J65" s="229"/>
      <c r="K65" s="227"/>
      <c r="L65" s="235"/>
      <c r="M65" s="235"/>
      <c r="N65" s="235"/>
      <c r="O65" s="235"/>
      <c r="P65" s="227"/>
      <c r="Q65" s="75"/>
      <c r="R65" s="75"/>
      <c r="S65" s="137"/>
      <c r="T65" s="235"/>
      <c r="BE65" s="137"/>
      <c r="BF65" s="75"/>
    </row>
    <row r="66" spans="1:58" ht="15.75">
      <c r="A66" s="177"/>
      <c r="B66" s="177"/>
      <c r="C66" s="177"/>
      <c r="D66" s="177"/>
      <c r="E66" s="178"/>
      <c r="F66" s="259"/>
      <c r="G66" s="237"/>
      <c r="H66" s="237"/>
      <c r="I66" s="235"/>
      <c r="J66" s="229"/>
      <c r="K66" s="227"/>
      <c r="L66" s="248"/>
      <c r="M66" s="248"/>
      <c r="N66" s="248"/>
      <c r="O66" s="248"/>
      <c r="P66" s="227"/>
      <c r="Q66" s="75"/>
      <c r="R66" s="75"/>
      <c r="S66" s="137"/>
      <c r="T66" s="248"/>
      <c r="BE66" s="137"/>
      <c r="BF66" s="75"/>
    </row>
    <row r="67" spans="1:58" ht="15.75">
      <c r="A67" s="255">
        <v>2</v>
      </c>
      <c r="B67" s="256" t="s">
        <v>161</v>
      </c>
      <c r="C67" s="177"/>
      <c r="D67" s="258" t="s">
        <v>155</v>
      </c>
      <c r="E67" s="178"/>
      <c r="F67" s="259"/>
      <c r="G67" s="237"/>
      <c r="H67" s="237"/>
      <c r="I67" s="227"/>
      <c r="J67" s="229"/>
      <c r="K67" s="227"/>
      <c r="L67" s="248"/>
      <c r="M67" s="248"/>
      <c r="N67" s="248"/>
      <c r="O67" s="248"/>
      <c r="P67" s="227"/>
      <c r="Q67" s="75"/>
      <c r="R67" s="75"/>
      <c r="S67" s="137"/>
      <c r="T67" s="248"/>
      <c r="BE67" s="137"/>
      <c r="BF67" s="75"/>
    </row>
    <row r="68" spans="1:58" ht="15.75">
      <c r="A68" s="255"/>
      <c r="B68" s="256" t="s">
        <v>162</v>
      </c>
      <c r="C68" s="177"/>
      <c r="D68" s="259"/>
      <c r="E68" s="178"/>
      <c r="F68" s="255"/>
      <c r="G68" s="237"/>
      <c r="H68" s="237"/>
      <c r="I68" s="227"/>
      <c r="J68" s="228"/>
      <c r="K68" s="227"/>
      <c r="L68" s="228"/>
      <c r="M68" s="228"/>
      <c r="N68" s="228"/>
      <c r="O68" s="228"/>
      <c r="P68" s="227"/>
      <c r="Q68" s="75"/>
      <c r="R68" s="75"/>
      <c r="S68" s="137"/>
      <c r="T68" s="228"/>
      <c r="BE68" s="137"/>
      <c r="BF68" s="75"/>
    </row>
    <row r="69" spans="1:58" ht="15.75">
      <c r="A69" s="255"/>
      <c r="B69" s="256"/>
      <c r="C69" s="177"/>
      <c r="D69" s="256"/>
      <c r="E69" s="178"/>
      <c r="F69" s="255"/>
      <c r="G69" s="237"/>
      <c r="H69" s="237"/>
      <c r="I69" s="227"/>
      <c r="J69" s="228"/>
      <c r="K69" s="227"/>
      <c r="L69" s="247"/>
      <c r="M69" s="247"/>
      <c r="N69" s="247"/>
      <c r="O69" s="247"/>
      <c r="P69" s="227"/>
      <c r="Q69" s="75"/>
      <c r="R69" s="75"/>
      <c r="S69" s="137"/>
      <c r="T69" s="227"/>
      <c r="BE69" s="137"/>
      <c r="BF69" s="75"/>
    </row>
    <row r="70" spans="1:58" ht="15.75">
      <c r="A70" s="177"/>
      <c r="B70" s="177"/>
      <c r="C70" s="177"/>
      <c r="D70" s="177"/>
      <c r="E70" s="255"/>
      <c r="F70" s="255"/>
      <c r="G70" s="237"/>
      <c r="H70" s="237"/>
      <c r="I70" s="247"/>
      <c r="J70" s="228"/>
      <c r="K70" s="227"/>
      <c r="L70" s="235"/>
      <c r="M70" s="235"/>
      <c r="N70" s="235"/>
      <c r="O70" s="235"/>
      <c r="P70" s="227"/>
      <c r="Q70" s="75"/>
      <c r="R70" s="75"/>
      <c r="S70" s="137"/>
      <c r="T70" s="247"/>
      <c r="BE70" s="137"/>
      <c r="BF70" s="75"/>
    </row>
    <row r="71" spans="1:58" ht="15.75">
      <c r="A71" s="255">
        <v>3</v>
      </c>
      <c r="B71" s="256" t="s">
        <v>156</v>
      </c>
      <c r="C71" s="177"/>
      <c r="D71" s="257" t="s">
        <v>155</v>
      </c>
      <c r="E71" s="260"/>
      <c r="F71" s="260"/>
      <c r="G71" s="238"/>
      <c r="H71" s="238"/>
      <c r="I71" s="235"/>
      <c r="J71" s="248"/>
      <c r="K71" s="227"/>
      <c r="L71" s="235"/>
      <c r="M71" s="235"/>
      <c r="N71" s="235"/>
      <c r="O71" s="235"/>
      <c r="P71" s="227"/>
      <c r="Q71" s="75"/>
      <c r="R71" s="75"/>
      <c r="S71" s="137"/>
      <c r="T71" s="235"/>
      <c r="BE71" s="137"/>
      <c r="BF71" s="75"/>
    </row>
    <row r="72" spans="1:58" ht="15.75">
      <c r="A72" s="255"/>
      <c r="B72" s="256" t="s">
        <v>158</v>
      </c>
      <c r="C72" s="256"/>
      <c r="D72" s="256"/>
      <c r="E72" s="178"/>
      <c r="F72" s="178"/>
      <c r="G72" s="238"/>
      <c r="H72" s="238"/>
      <c r="I72" s="235"/>
      <c r="J72" s="248"/>
      <c r="K72" s="227"/>
      <c r="L72" s="248"/>
      <c r="M72" s="248"/>
      <c r="N72" s="248"/>
      <c r="O72" s="248"/>
      <c r="P72" s="248"/>
      <c r="Q72" s="75"/>
      <c r="R72" s="75"/>
      <c r="S72" s="137"/>
      <c r="T72" s="75"/>
      <c r="BE72" s="137"/>
      <c r="BF72" s="75"/>
    </row>
    <row r="73" spans="57:58" ht="15">
      <c r="BE73" s="137"/>
      <c r="BF73" s="75"/>
    </row>
    <row r="74" spans="57:58" ht="15">
      <c r="BE74" s="137"/>
      <c r="BF74" s="75"/>
    </row>
    <row r="75" spans="57:58" ht="15">
      <c r="BE75" s="137"/>
      <c r="BF75" s="75"/>
    </row>
    <row r="76" spans="57:58" ht="15">
      <c r="BE76" s="137"/>
      <c r="BF76" s="75"/>
    </row>
    <row r="77" spans="57:58" ht="15">
      <c r="BE77" s="137"/>
      <c r="BF77" s="75"/>
    </row>
    <row r="78" spans="57:58" ht="15">
      <c r="BE78" s="137"/>
      <c r="BF78" s="75"/>
    </row>
    <row r="79" spans="57:58" ht="15">
      <c r="BE79" s="137"/>
      <c r="BF79" s="75"/>
    </row>
    <row r="80" spans="57:58" ht="15">
      <c r="BE80" s="137"/>
      <c r="BF80" s="75"/>
    </row>
    <row r="81" spans="57:58" ht="15">
      <c r="BE81" s="137"/>
      <c r="BF81" s="75"/>
    </row>
    <row r="82" spans="57:58" ht="15">
      <c r="BE82" s="137"/>
      <c r="BF82" s="75"/>
    </row>
    <row r="83" spans="57:58" ht="15">
      <c r="BE83" s="137"/>
      <c r="BF83" s="75"/>
    </row>
    <row r="84" spans="57:58" ht="15">
      <c r="BE84" s="137"/>
      <c r="BF84" s="75"/>
    </row>
    <row r="85" spans="57:58" ht="15">
      <c r="BE85" s="137"/>
      <c r="BF85" s="75"/>
    </row>
    <row r="86" spans="57:58" ht="15">
      <c r="BE86" s="137"/>
      <c r="BF86" s="75"/>
    </row>
    <row r="87" spans="57:58" ht="15">
      <c r="BE87" s="137"/>
      <c r="BF87" s="75"/>
    </row>
    <row r="88" spans="57:58" ht="15">
      <c r="BE88" s="137"/>
      <c r="BF88" s="75"/>
    </row>
    <row r="89" spans="57:58" ht="15">
      <c r="BE89" s="137"/>
      <c r="BF89" s="75"/>
    </row>
    <row r="90" spans="1:58" ht="15.75" thickBot="1">
      <c r="A90" s="2" t="s">
        <v>47</v>
      </c>
      <c r="B90" s="29"/>
      <c r="C90" s="42"/>
      <c r="D90" s="42"/>
      <c r="E90" s="3"/>
      <c r="F90" s="3"/>
      <c r="G90" s="3"/>
      <c r="H90" s="3"/>
      <c r="BE90" s="79"/>
      <c r="BF90" s="78"/>
    </row>
    <row r="91" spans="1:59" ht="15.75" customHeight="1" thickTop="1">
      <c r="A91" s="647" t="s">
        <v>0</v>
      </c>
      <c r="B91" s="647" t="s">
        <v>1</v>
      </c>
      <c r="C91" s="647" t="s">
        <v>2</v>
      </c>
      <c r="D91" s="633" t="s">
        <v>10</v>
      </c>
      <c r="E91" s="633" t="s">
        <v>21</v>
      </c>
      <c r="F91" s="633"/>
      <c r="G91" s="661" t="s">
        <v>7</v>
      </c>
      <c r="H91" s="661"/>
      <c r="I91" s="661"/>
      <c r="J91" s="661"/>
      <c r="K91" s="661"/>
      <c r="L91" s="661"/>
      <c r="M91" s="662" t="s">
        <v>3</v>
      </c>
      <c r="N91" s="662"/>
      <c r="O91" s="662"/>
      <c r="P91" s="662"/>
      <c r="Q91" s="662"/>
      <c r="R91" s="662"/>
      <c r="S91" s="662"/>
      <c r="T91" s="662"/>
      <c r="U91" s="662"/>
      <c r="V91" s="662"/>
      <c r="W91" s="662"/>
      <c r="X91" s="662"/>
      <c r="Y91" s="662"/>
      <c r="Z91" s="662"/>
      <c r="AA91" s="662"/>
      <c r="AB91" s="662"/>
      <c r="AC91" s="662"/>
      <c r="AD91" s="662"/>
      <c r="AE91" s="662"/>
      <c r="AF91" s="662"/>
      <c r="AG91" s="662"/>
      <c r="AH91" s="662"/>
      <c r="AI91" s="662"/>
      <c r="AJ91" s="662"/>
      <c r="AK91" s="662"/>
      <c r="AL91" s="662"/>
      <c r="AM91" s="662"/>
      <c r="AN91" s="662"/>
      <c r="AO91" s="662"/>
      <c r="AP91" s="662"/>
      <c r="AQ91" s="662"/>
      <c r="AR91" s="662"/>
      <c r="AS91" s="662"/>
      <c r="AT91" s="662"/>
      <c r="AU91" s="662"/>
      <c r="AV91" s="662"/>
      <c r="AW91" s="662"/>
      <c r="AX91" s="662"/>
      <c r="AY91" s="662"/>
      <c r="AZ91" s="662"/>
      <c r="BA91" s="662"/>
      <c r="BB91" s="662"/>
      <c r="BC91" s="662"/>
      <c r="BD91" s="662"/>
      <c r="BE91" s="633" t="s">
        <v>22</v>
      </c>
      <c r="BF91" s="633"/>
      <c r="BG91" s="633" t="s">
        <v>8</v>
      </c>
    </row>
    <row r="92" spans="1:59" ht="15">
      <c r="A92" s="648"/>
      <c r="B92" s="648"/>
      <c r="C92" s="648"/>
      <c r="D92" s="634"/>
      <c r="E92" s="634"/>
      <c r="F92" s="634"/>
      <c r="G92" s="672">
        <v>42775</v>
      </c>
      <c r="H92" s="634"/>
      <c r="I92" s="644" t="str">
        <f>I51</f>
        <v>11 Februari 2017</v>
      </c>
      <c r="J92" s="644"/>
      <c r="K92" s="644">
        <v>42779</v>
      </c>
      <c r="L92" s="644"/>
      <c r="M92" s="145">
        <f>M7</f>
        <v>42769</v>
      </c>
      <c r="N92" s="135">
        <f>N7</f>
        <v>42772</v>
      </c>
      <c r="O92" s="659">
        <f>O7</f>
        <v>42773</v>
      </c>
      <c r="P92" s="659"/>
      <c r="Q92" s="659"/>
      <c r="R92" s="659">
        <f>R7</f>
        <v>42774</v>
      </c>
      <c r="S92" s="659"/>
      <c r="T92" s="659"/>
      <c r="U92" s="659"/>
      <c r="V92" s="659"/>
      <c r="W92" s="135">
        <f>W7</f>
        <v>42775</v>
      </c>
      <c r="X92" s="659">
        <f>X7</f>
        <v>42776</v>
      </c>
      <c r="Y92" s="659"/>
      <c r="Z92" s="660">
        <f>Z7</f>
        <v>42777</v>
      </c>
      <c r="AA92" s="671"/>
      <c r="AB92" s="671"/>
      <c r="AC92" s="660">
        <f>AC7</f>
        <v>42777</v>
      </c>
      <c r="AD92" s="671"/>
      <c r="AE92" s="671"/>
      <c r="AF92" s="659">
        <f>AF7</f>
        <v>42779</v>
      </c>
      <c r="AG92" s="659"/>
      <c r="AH92" s="659"/>
      <c r="AI92" s="659"/>
      <c r="AJ92" s="659"/>
      <c r="AK92" s="659">
        <f>AK7</f>
        <v>42780</v>
      </c>
      <c r="AL92" s="659"/>
      <c r="AM92" s="659"/>
      <c r="AN92" s="659">
        <f>AN7</f>
        <v>42782</v>
      </c>
      <c r="AO92" s="659"/>
      <c r="AP92" s="659"/>
      <c r="AQ92" s="659"/>
      <c r="AR92" s="659"/>
      <c r="AS92" s="659">
        <f>AS7</f>
        <v>42783</v>
      </c>
      <c r="AT92" s="659"/>
      <c r="AU92" s="135">
        <f>AU7</f>
        <v>42786</v>
      </c>
      <c r="AV92" s="659">
        <f>AV7</f>
        <v>42787</v>
      </c>
      <c r="AW92" s="659"/>
      <c r="AX92" s="659"/>
      <c r="AY92" s="659"/>
      <c r="AZ92" s="659"/>
      <c r="BA92" s="135">
        <f>BA7</f>
        <v>42792</v>
      </c>
      <c r="BB92" s="659">
        <f>BB7</f>
        <v>42794</v>
      </c>
      <c r="BC92" s="659"/>
      <c r="BD92" s="659"/>
      <c r="BE92" s="634"/>
      <c r="BF92" s="634"/>
      <c r="BG92" s="634"/>
    </row>
    <row r="93" spans="1:59" ht="84" customHeight="1" thickBot="1">
      <c r="A93" s="649"/>
      <c r="B93" s="649"/>
      <c r="C93" s="649"/>
      <c r="D93" s="650"/>
      <c r="E93" s="41" t="s">
        <v>42</v>
      </c>
      <c r="F93" s="41" t="s">
        <v>13</v>
      </c>
      <c r="G93" s="41" t="s">
        <v>42</v>
      </c>
      <c r="H93" s="41" t="s">
        <v>13</v>
      </c>
      <c r="I93" s="62" t="s">
        <v>42</v>
      </c>
      <c r="J93" s="62" t="s">
        <v>13</v>
      </c>
      <c r="K93" s="62" t="s">
        <v>42</v>
      </c>
      <c r="L93" s="62" t="s">
        <v>13</v>
      </c>
      <c r="M93" s="12" t="str">
        <f>M8</f>
        <v>Doropayung, Juwana</v>
      </c>
      <c r="N93" s="12" t="str">
        <f aca="true" t="shared" si="6" ref="N93:BD93">N8</f>
        <v>Bogotanjung, Gabus</v>
      </c>
      <c r="O93" s="12" t="str">
        <f t="shared" si="6"/>
        <v>Pantirejo, Gabus</v>
      </c>
      <c r="P93" s="12" t="str">
        <f t="shared" si="6"/>
        <v>Mintobasuki, Gabus</v>
      </c>
      <c r="Q93" s="12" t="str">
        <f t="shared" si="6"/>
        <v>Pasuruhan, Kayen</v>
      </c>
      <c r="R93" s="12" t="str">
        <f t="shared" si="6"/>
        <v>Bumirejo, Juwana</v>
      </c>
      <c r="S93" s="12" t="str">
        <f t="shared" si="6"/>
        <v>bageng, Gembong</v>
      </c>
      <c r="T93" s="12" t="str">
        <f t="shared" si="6"/>
        <v>Tambahagung, Tambakromo</v>
      </c>
      <c r="U93" s="12" t="str">
        <f t="shared" si="6"/>
        <v>Banjarsari, Gabus</v>
      </c>
      <c r="V93" s="12" t="str">
        <f t="shared" si="6"/>
        <v>Pakem, Sukolilo</v>
      </c>
      <c r="W93" s="12" t="str">
        <f t="shared" si="6"/>
        <v>Kasiyan, Sukolilo</v>
      </c>
      <c r="X93" s="12" t="str">
        <f t="shared" si="6"/>
        <v>Kasiyan, Sukolilo</v>
      </c>
      <c r="Y93" s="12" t="str">
        <f t="shared" si="6"/>
        <v>Gadudero, Sukolilo</v>
      </c>
      <c r="Z93" s="12" t="str">
        <f t="shared" si="6"/>
        <v>Kaerangrowo, Jakenan</v>
      </c>
      <c r="AA93" s="12" t="str">
        <f t="shared" si="6"/>
        <v>Ngastorejo, Jakenan</v>
      </c>
      <c r="AB93" s="12" t="str">
        <f t="shared" si="6"/>
        <v>Pantirejo, Gabus</v>
      </c>
      <c r="AC93" s="12" t="str">
        <f t="shared" si="6"/>
        <v>Sunggingwarno, Gabus</v>
      </c>
      <c r="AD93" s="12" t="str">
        <f t="shared" si="6"/>
        <v>Kosekan, Gabus</v>
      </c>
      <c r="AE93" s="12" t="str">
        <f t="shared" si="6"/>
        <v>Soko, Gabus</v>
      </c>
      <c r="AF93" s="12" t="str">
        <f t="shared" si="6"/>
        <v>Gajahmati, Pati</v>
      </c>
      <c r="AG93" s="12" t="str">
        <f t="shared" si="6"/>
        <v>Margorejo, Wedarijaksa</v>
      </c>
      <c r="AH93" s="12" t="str">
        <f t="shared" si="6"/>
        <v>Pasuruhan, kayen</v>
      </c>
      <c r="AI93" s="12" t="str">
        <f t="shared" si="6"/>
        <v>Mustokoharjo, Patui</v>
      </c>
      <c r="AJ93" s="12" t="str">
        <f t="shared" si="6"/>
        <v>Tondomulyo, Jakenan</v>
      </c>
      <c r="AK93" s="12" t="str">
        <f t="shared" si="6"/>
        <v>Srikaton, Kayen</v>
      </c>
      <c r="AL93" s="12" t="str">
        <f t="shared" si="6"/>
        <v>Sidoarum, Jakenan</v>
      </c>
      <c r="AM93" s="12" t="str">
        <f t="shared" si="6"/>
        <v>Babalan, Gabus</v>
      </c>
      <c r="AN93" s="12" t="str">
        <f t="shared" si="6"/>
        <v>Kasiyan, sukolilo</v>
      </c>
      <c r="AO93" s="12" t="str">
        <f t="shared" si="6"/>
        <v>Minyomulyo, Juwana</v>
      </c>
      <c r="AP93" s="12" t="str">
        <f t="shared" si="6"/>
        <v>Tluwah, Juwana</v>
      </c>
      <c r="AQ93" s="12" t="str">
        <f t="shared" si="6"/>
        <v>Kedungpancing, Juwana</v>
      </c>
      <c r="AR93" s="12" t="str">
        <f t="shared" si="6"/>
        <v>Jepuro, Juwana</v>
      </c>
      <c r="AS93" s="12" t="str">
        <f t="shared" si="6"/>
        <v>Tanjang, Gabus</v>
      </c>
      <c r="AT93" s="12" t="str">
        <f t="shared" si="6"/>
        <v>Gempolsari, Gabus</v>
      </c>
      <c r="AU93" s="12" t="str">
        <f t="shared" si="6"/>
        <v>Tambahagung, Tambakromo</v>
      </c>
      <c r="AV93" s="12" t="str">
        <f t="shared" si="6"/>
        <v>Sinoman, Pati</v>
      </c>
      <c r="AW93" s="12" t="str">
        <f t="shared" si="6"/>
        <v>Purworejo, Pati</v>
      </c>
      <c r="AX93" s="12" t="str">
        <f t="shared" si="6"/>
        <v>Gadingrejo, Juwana</v>
      </c>
      <c r="AY93" s="12" t="str">
        <f t="shared" si="6"/>
        <v>Lahar, Tlogowungu</v>
      </c>
      <c r="AZ93" s="12" t="str">
        <f t="shared" si="6"/>
        <v>Kasiyan, Sukolilo</v>
      </c>
      <c r="BA93" s="12" t="str">
        <f t="shared" si="6"/>
        <v>Kepoh Kencono, Pucakwangi</v>
      </c>
      <c r="BB93" s="12" t="str">
        <f t="shared" si="6"/>
        <v>Pati Lor, Pati</v>
      </c>
      <c r="BC93" s="12" t="str">
        <f t="shared" si="6"/>
        <v>Jepalo, Gunungwungkal</v>
      </c>
      <c r="BD93" s="12" t="str">
        <f t="shared" si="6"/>
        <v>Wotan, Sukolilo</v>
      </c>
      <c r="BE93" s="80" t="s">
        <v>42</v>
      </c>
      <c r="BF93" s="68" t="s">
        <v>13</v>
      </c>
      <c r="BG93" s="650"/>
    </row>
    <row r="94" spans="1:59" ht="15.75" thickTop="1">
      <c r="A94" s="4">
        <v>1</v>
      </c>
      <c r="B94" s="5" t="s">
        <v>32</v>
      </c>
      <c r="C94" s="4" t="s">
        <v>48</v>
      </c>
      <c r="D94" s="31">
        <v>358985</v>
      </c>
      <c r="E94" s="13">
        <v>46</v>
      </c>
      <c r="F94" s="32">
        <f aca="true" t="shared" si="7" ref="F94:F111">E94*D94</f>
        <v>16513310</v>
      </c>
      <c r="G94" s="99"/>
      <c r="H94" s="99"/>
      <c r="I94" s="53"/>
      <c r="J94" s="53"/>
      <c r="K94" s="53"/>
      <c r="L94" s="128"/>
      <c r="M94" s="124"/>
      <c r="N94" s="53"/>
      <c r="O94" s="53"/>
      <c r="P94" s="53"/>
      <c r="Q94" s="53">
        <v>1</v>
      </c>
      <c r="R94" s="53"/>
      <c r="S94" s="53"/>
      <c r="T94" s="53">
        <v>1</v>
      </c>
      <c r="U94" s="53"/>
      <c r="V94" s="53">
        <v>1</v>
      </c>
      <c r="W94" s="53"/>
      <c r="X94" s="53"/>
      <c r="Y94" s="53"/>
      <c r="Z94" s="53"/>
      <c r="AA94" s="53"/>
      <c r="AB94" s="53">
        <v>2</v>
      </c>
      <c r="AC94" s="53">
        <v>2</v>
      </c>
      <c r="AD94" s="53">
        <v>2</v>
      </c>
      <c r="AE94" s="53">
        <v>2</v>
      </c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>
        <v>2</v>
      </c>
      <c r="AW94" s="53">
        <v>2</v>
      </c>
      <c r="AX94" s="53">
        <v>2</v>
      </c>
      <c r="AY94" s="53">
        <v>1</v>
      </c>
      <c r="AZ94" s="53"/>
      <c r="BA94" s="53">
        <v>1</v>
      </c>
      <c r="BB94" s="53">
        <v>3</v>
      </c>
      <c r="BC94" s="53">
        <v>2</v>
      </c>
      <c r="BD94" s="53"/>
      <c r="BE94" s="47">
        <f aca="true" t="shared" si="8" ref="BE94:BE140">E94+G94+I94+K94-M94-N94-O94-P94-Q94-R94-S94-T94-U94-V94-W94-X94-Y94-Z94-AA94-AB94-AC94-AD94-AE94-AF94-AG94-AH94-AI94-AJ94-AK94-AL94-AM94-AN94-AO94-AP94-AQ94-AR94-AS94-AT94-AU94-AV94-AW94-AX94-AY94-AZ94-BA94-BB94-BC94-BD94</f>
        <v>22</v>
      </c>
      <c r="BF94" s="81">
        <f aca="true" t="shared" si="9" ref="BF94:BF140">BE94*D94</f>
        <v>7897670</v>
      </c>
      <c r="BG94" s="53"/>
    </row>
    <row r="95" spans="1:59" ht="15">
      <c r="A95" s="4">
        <v>2</v>
      </c>
      <c r="B95" s="5" t="s">
        <v>27</v>
      </c>
      <c r="C95" s="4" t="s">
        <v>48</v>
      </c>
      <c r="D95" s="31">
        <v>123200</v>
      </c>
      <c r="E95" s="13">
        <v>161</v>
      </c>
      <c r="F95" s="32">
        <f t="shared" si="7"/>
        <v>19835200</v>
      </c>
      <c r="G95" s="32"/>
      <c r="H95" s="32"/>
      <c r="I95" s="15"/>
      <c r="J95" s="15"/>
      <c r="K95" s="15"/>
      <c r="L95" s="129"/>
      <c r="M95" s="125">
        <v>96</v>
      </c>
      <c r="N95" s="15"/>
      <c r="O95" s="15"/>
      <c r="P95" s="15">
        <v>53</v>
      </c>
      <c r="Q95" s="15"/>
      <c r="R95" s="15">
        <v>12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47">
        <f t="shared" si="8"/>
        <v>0</v>
      </c>
      <c r="BF95" s="81">
        <f t="shared" si="9"/>
        <v>0</v>
      </c>
      <c r="BG95" s="15"/>
    </row>
    <row r="96" spans="1:59" ht="15">
      <c r="A96" s="4">
        <v>3</v>
      </c>
      <c r="B96" s="5" t="s">
        <v>28</v>
      </c>
      <c r="C96" s="4" t="s">
        <v>48</v>
      </c>
      <c r="D96" s="31">
        <v>204380</v>
      </c>
      <c r="E96" s="13">
        <v>0</v>
      </c>
      <c r="F96" s="32">
        <f t="shared" si="7"/>
        <v>0</v>
      </c>
      <c r="G96" s="32"/>
      <c r="H96" s="32"/>
      <c r="I96" s="15"/>
      <c r="J96" s="15"/>
      <c r="K96" s="15"/>
      <c r="L96" s="129"/>
      <c r="M96" s="12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47">
        <f t="shared" si="8"/>
        <v>0</v>
      </c>
      <c r="BF96" s="81">
        <f t="shared" si="9"/>
        <v>0</v>
      </c>
      <c r="BG96" s="15"/>
    </row>
    <row r="97" spans="1:59" ht="15">
      <c r="A97" s="231">
        <v>4</v>
      </c>
      <c r="B97" s="5" t="s">
        <v>29</v>
      </c>
      <c r="C97" s="4" t="s">
        <v>48</v>
      </c>
      <c r="D97" s="31">
        <v>417368</v>
      </c>
      <c r="E97" s="13">
        <v>1</v>
      </c>
      <c r="F97" s="32">
        <f t="shared" si="7"/>
        <v>417368</v>
      </c>
      <c r="G97" s="32"/>
      <c r="H97" s="32"/>
      <c r="I97" s="15"/>
      <c r="J97" s="15"/>
      <c r="K97" s="15"/>
      <c r="L97" s="129"/>
      <c r="M97" s="125"/>
      <c r="N97" s="15"/>
      <c r="O97" s="15"/>
      <c r="P97" s="15"/>
      <c r="Q97" s="15">
        <v>1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47">
        <f t="shared" si="8"/>
        <v>0</v>
      </c>
      <c r="BF97" s="81">
        <f t="shared" si="9"/>
        <v>0</v>
      </c>
      <c r="BG97" s="15"/>
    </row>
    <row r="98" spans="1:59" ht="15">
      <c r="A98" s="231">
        <v>5</v>
      </c>
      <c r="B98" s="5" t="s">
        <v>32</v>
      </c>
      <c r="C98" s="4" t="s">
        <v>48</v>
      </c>
      <c r="D98" s="31">
        <v>341220</v>
      </c>
      <c r="E98" s="13">
        <v>10</v>
      </c>
      <c r="F98" s="32">
        <f t="shared" si="7"/>
        <v>3412200</v>
      </c>
      <c r="G98" s="32"/>
      <c r="H98" s="32"/>
      <c r="I98" s="15"/>
      <c r="J98" s="15"/>
      <c r="K98" s="15"/>
      <c r="L98" s="129"/>
      <c r="M98" s="12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47">
        <f t="shared" si="8"/>
        <v>10</v>
      </c>
      <c r="BF98" s="81">
        <f t="shared" si="9"/>
        <v>3412200</v>
      </c>
      <c r="BG98" s="15"/>
    </row>
    <row r="99" spans="1:59" ht="15">
      <c r="A99" s="231">
        <v>6</v>
      </c>
      <c r="B99" s="7" t="s">
        <v>36</v>
      </c>
      <c r="C99" s="4" t="s">
        <v>45</v>
      </c>
      <c r="D99" s="31">
        <v>145200</v>
      </c>
      <c r="E99" s="13">
        <v>10</v>
      </c>
      <c r="F99" s="37">
        <f t="shared" si="7"/>
        <v>1452000</v>
      </c>
      <c r="G99" s="37"/>
      <c r="H99" s="37"/>
      <c r="I99" s="15"/>
      <c r="J99" s="15"/>
      <c r="K99" s="15"/>
      <c r="L99" s="129"/>
      <c r="M99" s="12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47">
        <f t="shared" si="8"/>
        <v>10</v>
      </c>
      <c r="BF99" s="81">
        <f t="shared" si="9"/>
        <v>1452000</v>
      </c>
      <c r="BG99" s="15"/>
    </row>
    <row r="100" spans="1:59" ht="15">
      <c r="A100" s="231">
        <v>7</v>
      </c>
      <c r="B100" s="7" t="s">
        <v>36</v>
      </c>
      <c r="C100" s="4" t="s">
        <v>45</v>
      </c>
      <c r="D100" s="31">
        <v>208000</v>
      </c>
      <c r="E100" s="13">
        <v>20</v>
      </c>
      <c r="F100" s="37">
        <f t="shared" si="7"/>
        <v>4160000</v>
      </c>
      <c r="G100" s="37"/>
      <c r="H100" s="37"/>
      <c r="I100" s="15"/>
      <c r="J100" s="15"/>
      <c r="K100" s="15"/>
      <c r="L100" s="129"/>
      <c r="M100" s="12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47">
        <f t="shared" si="8"/>
        <v>20</v>
      </c>
      <c r="BF100" s="81">
        <f t="shared" si="9"/>
        <v>4160000</v>
      </c>
      <c r="BG100" s="15"/>
    </row>
    <row r="101" spans="1:59" ht="15">
      <c r="A101" s="231">
        <v>8</v>
      </c>
      <c r="B101" s="7" t="s">
        <v>37</v>
      </c>
      <c r="C101" s="4" t="s">
        <v>45</v>
      </c>
      <c r="D101" s="31">
        <v>141900</v>
      </c>
      <c r="E101" s="13">
        <v>42</v>
      </c>
      <c r="F101" s="37">
        <f t="shared" si="7"/>
        <v>5959800</v>
      </c>
      <c r="G101" s="37"/>
      <c r="H101" s="37"/>
      <c r="I101" s="15"/>
      <c r="J101" s="15"/>
      <c r="K101" s="15"/>
      <c r="L101" s="129"/>
      <c r="M101" s="12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47">
        <f t="shared" si="8"/>
        <v>42</v>
      </c>
      <c r="BF101" s="81">
        <f t="shared" si="9"/>
        <v>5959800</v>
      </c>
      <c r="BG101" s="15"/>
    </row>
    <row r="102" spans="1:59" ht="15">
      <c r="A102" s="231">
        <v>9</v>
      </c>
      <c r="B102" s="7" t="s">
        <v>36</v>
      </c>
      <c r="C102" s="4" t="s">
        <v>45</v>
      </c>
      <c r="D102" s="31">
        <v>130900</v>
      </c>
      <c r="E102" s="13">
        <v>20</v>
      </c>
      <c r="F102" s="37">
        <f t="shared" si="7"/>
        <v>2618000</v>
      </c>
      <c r="G102" s="37"/>
      <c r="H102" s="37"/>
      <c r="I102" s="15"/>
      <c r="J102" s="15"/>
      <c r="K102" s="15"/>
      <c r="L102" s="129"/>
      <c r="M102" s="12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47">
        <f t="shared" si="8"/>
        <v>20</v>
      </c>
      <c r="BF102" s="81">
        <f t="shared" si="9"/>
        <v>2618000</v>
      </c>
      <c r="BG102" s="15"/>
    </row>
    <row r="103" spans="1:59" ht="15">
      <c r="A103" s="231">
        <v>10</v>
      </c>
      <c r="B103" s="7" t="s">
        <v>37</v>
      </c>
      <c r="C103" s="4" t="s">
        <v>45</v>
      </c>
      <c r="D103" s="31">
        <v>132000</v>
      </c>
      <c r="E103" s="13">
        <v>60</v>
      </c>
      <c r="F103" s="37">
        <f t="shared" si="7"/>
        <v>7920000</v>
      </c>
      <c r="G103" s="37"/>
      <c r="H103" s="37"/>
      <c r="I103" s="15"/>
      <c r="J103" s="15"/>
      <c r="K103" s="15"/>
      <c r="L103" s="129"/>
      <c r="M103" s="12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47">
        <f t="shared" si="8"/>
        <v>60</v>
      </c>
      <c r="BF103" s="81">
        <f t="shared" si="9"/>
        <v>7920000</v>
      </c>
      <c r="BG103" s="15"/>
    </row>
    <row r="104" spans="1:59" ht="15">
      <c r="A104" s="231">
        <v>11</v>
      </c>
      <c r="B104" s="7" t="s">
        <v>38</v>
      </c>
      <c r="C104" s="4" t="s">
        <v>45</v>
      </c>
      <c r="D104" s="31">
        <v>832000</v>
      </c>
      <c r="E104" s="13">
        <v>11</v>
      </c>
      <c r="F104" s="37">
        <f t="shared" si="7"/>
        <v>9152000</v>
      </c>
      <c r="G104" s="37"/>
      <c r="H104" s="37"/>
      <c r="I104" s="15"/>
      <c r="J104" s="15"/>
      <c r="K104" s="15"/>
      <c r="L104" s="129"/>
      <c r="M104" s="125"/>
      <c r="N104" s="15"/>
      <c r="O104" s="15"/>
      <c r="P104" s="15"/>
      <c r="Q104" s="15"/>
      <c r="R104" s="15"/>
      <c r="S104" s="15"/>
      <c r="T104" s="15">
        <v>1</v>
      </c>
      <c r="U104" s="15"/>
      <c r="V104" s="15">
        <v>1</v>
      </c>
      <c r="W104" s="15"/>
      <c r="X104" s="15"/>
      <c r="Y104" s="15"/>
      <c r="Z104" s="15">
        <v>2</v>
      </c>
      <c r="AA104" s="15">
        <v>2</v>
      </c>
      <c r="AB104" s="15">
        <v>2</v>
      </c>
      <c r="AC104" s="15"/>
      <c r="AD104" s="15">
        <v>2</v>
      </c>
      <c r="AE104" s="15"/>
      <c r="AF104" s="15">
        <v>1</v>
      </c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47">
        <f t="shared" si="8"/>
        <v>0</v>
      </c>
      <c r="BF104" s="81">
        <f t="shared" si="9"/>
        <v>0</v>
      </c>
      <c r="BG104" s="15"/>
    </row>
    <row r="105" spans="1:59" ht="15">
      <c r="A105" s="231">
        <v>12</v>
      </c>
      <c r="B105" s="7" t="s">
        <v>39</v>
      </c>
      <c r="C105" s="4" t="s">
        <v>48</v>
      </c>
      <c r="D105" s="31">
        <v>441200</v>
      </c>
      <c r="E105" s="13">
        <v>10</v>
      </c>
      <c r="F105" s="37">
        <f t="shared" si="7"/>
        <v>4412000</v>
      </c>
      <c r="G105" s="37"/>
      <c r="H105" s="37"/>
      <c r="I105" s="15"/>
      <c r="J105" s="15"/>
      <c r="K105" s="15"/>
      <c r="L105" s="129"/>
      <c r="M105" s="12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>
        <v>5</v>
      </c>
      <c r="AT105" s="15">
        <v>5</v>
      </c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47">
        <f t="shared" si="8"/>
        <v>0</v>
      </c>
      <c r="BF105" s="81">
        <f t="shared" si="9"/>
        <v>0</v>
      </c>
      <c r="BG105" s="15"/>
    </row>
    <row r="106" spans="1:59" ht="15">
      <c r="A106" s="231">
        <v>13</v>
      </c>
      <c r="B106" s="7" t="s">
        <v>40</v>
      </c>
      <c r="C106" s="4" t="s">
        <v>48</v>
      </c>
      <c r="D106" s="31">
        <v>441200</v>
      </c>
      <c r="E106" s="13">
        <v>10</v>
      </c>
      <c r="F106" s="37">
        <f t="shared" si="7"/>
        <v>4412000</v>
      </c>
      <c r="G106" s="37"/>
      <c r="H106" s="37"/>
      <c r="I106" s="15"/>
      <c r="J106" s="15"/>
      <c r="K106" s="15"/>
      <c r="L106" s="129"/>
      <c r="M106" s="12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>
        <v>5</v>
      </c>
      <c r="AT106" s="15">
        <v>5</v>
      </c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47">
        <f t="shared" si="8"/>
        <v>0</v>
      </c>
      <c r="BF106" s="81">
        <f t="shared" si="9"/>
        <v>0</v>
      </c>
      <c r="BG106" s="15"/>
    </row>
    <row r="107" spans="1:59" ht="15">
      <c r="A107" s="231">
        <v>14</v>
      </c>
      <c r="B107" s="7" t="s">
        <v>41</v>
      </c>
      <c r="C107" s="4" t="s">
        <v>5</v>
      </c>
      <c r="D107" s="31">
        <v>49500</v>
      </c>
      <c r="E107" s="13">
        <v>11</v>
      </c>
      <c r="F107" s="37">
        <f t="shared" si="7"/>
        <v>544500</v>
      </c>
      <c r="G107" s="37"/>
      <c r="H107" s="37"/>
      <c r="I107" s="15"/>
      <c r="J107" s="15"/>
      <c r="K107" s="15"/>
      <c r="L107" s="129"/>
      <c r="M107" s="125"/>
      <c r="N107" s="15"/>
      <c r="O107" s="15"/>
      <c r="P107" s="15"/>
      <c r="Q107" s="15">
        <v>1</v>
      </c>
      <c r="R107" s="15"/>
      <c r="S107" s="15"/>
      <c r="T107" s="15">
        <v>1</v>
      </c>
      <c r="U107" s="15"/>
      <c r="V107" s="15">
        <v>1</v>
      </c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>
        <v>2</v>
      </c>
      <c r="AP107" s="15">
        <v>2</v>
      </c>
      <c r="AQ107" s="15">
        <v>2</v>
      </c>
      <c r="AR107" s="15">
        <v>2</v>
      </c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47">
        <f t="shared" si="8"/>
        <v>0</v>
      </c>
      <c r="BF107" s="81">
        <f t="shared" si="9"/>
        <v>0</v>
      </c>
      <c r="BG107" s="15"/>
    </row>
    <row r="108" spans="1:59" ht="15">
      <c r="A108" s="231">
        <v>15</v>
      </c>
      <c r="B108" s="54" t="s">
        <v>6</v>
      </c>
      <c r="C108" s="18" t="s">
        <v>5</v>
      </c>
      <c r="D108" s="55">
        <v>2007.5</v>
      </c>
      <c r="E108" s="20">
        <v>9850</v>
      </c>
      <c r="F108" s="56">
        <f t="shared" si="7"/>
        <v>19773875</v>
      </c>
      <c r="G108" s="56"/>
      <c r="H108" s="56"/>
      <c r="I108" s="15"/>
      <c r="J108" s="15"/>
      <c r="K108" s="15"/>
      <c r="L108" s="129"/>
      <c r="M108" s="125"/>
      <c r="N108" s="15">
        <v>250</v>
      </c>
      <c r="O108" s="15">
        <v>100</v>
      </c>
      <c r="P108" s="15"/>
      <c r="Q108" s="15"/>
      <c r="R108" s="15"/>
      <c r="S108" s="15">
        <v>200</v>
      </c>
      <c r="T108" s="15">
        <v>250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>
        <v>300</v>
      </c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>
        <v>250</v>
      </c>
      <c r="AV108" s="15"/>
      <c r="AW108" s="15"/>
      <c r="AX108" s="15"/>
      <c r="AY108" s="15"/>
      <c r="AZ108" s="15"/>
      <c r="BA108" s="15"/>
      <c r="BB108" s="15"/>
      <c r="BC108" s="15"/>
      <c r="BD108" s="15"/>
      <c r="BE108" s="47">
        <f t="shared" si="8"/>
        <v>8500</v>
      </c>
      <c r="BF108" s="81">
        <f t="shared" si="9"/>
        <v>17063750</v>
      </c>
      <c r="BG108" s="15"/>
    </row>
    <row r="109" spans="1:59" ht="15">
      <c r="A109" s="231">
        <v>16</v>
      </c>
      <c r="B109" s="7" t="s">
        <v>61</v>
      </c>
      <c r="C109" s="4" t="s">
        <v>33</v>
      </c>
      <c r="D109" s="31">
        <v>27000</v>
      </c>
      <c r="E109" s="13">
        <v>74</v>
      </c>
      <c r="F109" s="56">
        <f t="shared" si="7"/>
        <v>1998000</v>
      </c>
      <c r="G109" s="56"/>
      <c r="H109" s="56"/>
      <c r="I109" s="15"/>
      <c r="J109" s="63"/>
      <c r="K109" s="63"/>
      <c r="L109" s="131"/>
      <c r="M109" s="12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>
        <v>9</v>
      </c>
      <c r="AI109" s="15">
        <v>9</v>
      </c>
      <c r="AJ109" s="15">
        <v>5</v>
      </c>
      <c r="AK109" s="15">
        <v>5</v>
      </c>
      <c r="AL109" s="15">
        <v>5</v>
      </c>
      <c r="AM109" s="15">
        <v>5</v>
      </c>
      <c r="AN109" s="15">
        <v>10</v>
      </c>
      <c r="AO109" s="15">
        <v>5</v>
      </c>
      <c r="AP109" s="15">
        <v>5</v>
      </c>
      <c r="AQ109" s="15">
        <v>5</v>
      </c>
      <c r="AR109" s="15">
        <v>5</v>
      </c>
      <c r="AS109" s="15">
        <v>4</v>
      </c>
      <c r="AT109" s="15">
        <v>2</v>
      </c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47">
        <f>E109+G109+I109+K109-M109-N109-O109-P109-Q109-R109-S109-T109-U109-V109-W109-X109-Y109-Z109-AA109-AB109-AC109-AD109-AE109-AF109-AG109-AH109-AI109-AJ109-AK109-AL109-AM109-AN109-AO109-AP109-AQ109-AR109-AS109-AT109-AU109-AV109-AW109-AX109-AY109-AZ109-BA109-BB109-BC109-BD109</f>
        <v>0</v>
      </c>
      <c r="BF109" s="81">
        <f t="shared" si="9"/>
        <v>0</v>
      </c>
      <c r="BG109" s="15"/>
    </row>
    <row r="110" spans="1:59" ht="15">
      <c r="A110" s="231">
        <v>17</v>
      </c>
      <c r="B110" s="7" t="s">
        <v>23</v>
      </c>
      <c r="C110" s="4" t="s">
        <v>33</v>
      </c>
      <c r="D110" s="31">
        <v>85000</v>
      </c>
      <c r="E110" s="13">
        <v>75</v>
      </c>
      <c r="F110" s="56">
        <f t="shared" si="7"/>
        <v>6375000</v>
      </c>
      <c r="G110" s="56"/>
      <c r="H110" s="56"/>
      <c r="I110" s="15"/>
      <c r="J110" s="63"/>
      <c r="K110" s="63"/>
      <c r="L110" s="131"/>
      <c r="M110" s="12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>
        <v>3</v>
      </c>
      <c r="AA110" s="15">
        <v>8</v>
      </c>
      <c r="AB110" s="15">
        <v>8</v>
      </c>
      <c r="AC110" s="15">
        <v>8</v>
      </c>
      <c r="AD110" s="15">
        <v>8</v>
      </c>
      <c r="AE110" s="15">
        <v>8</v>
      </c>
      <c r="AF110" s="15">
        <v>4</v>
      </c>
      <c r="AG110" s="15"/>
      <c r="AH110" s="15">
        <v>9</v>
      </c>
      <c r="AI110" s="15">
        <v>5</v>
      </c>
      <c r="AJ110" s="15">
        <v>5</v>
      </c>
      <c r="AK110" s="15">
        <v>5</v>
      </c>
      <c r="AL110" s="15">
        <v>4</v>
      </c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47">
        <f t="shared" si="8"/>
        <v>0</v>
      </c>
      <c r="BF110" s="81">
        <f t="shared" si="9"/>
        <v>0</v>
      </c>
      <c r="BG110" s="15"/>
    </row>
    <row r="111" spans="1:59" ht="15">
      <c r="A111" s="231">
        <v>18</v>
      </c>
      <c r="B111" s="54" t="s">
        <v>24</v>
      </c>
      <c r="C111" s="18" t="s">
        <v>62</v>
      </c>
      <c r="D111" s="55">
        <v>25000</v>
      </c>
      <c r="E111" s="20">
        <v>255</v>
      </c>
      <c r="F111" s="56">
        <f t="shared" si="7"/>
        <v>6375000</v>
      </c>
      <c r="G111" s="56"/>
      <c r="H111" s="56"/>
      <c r="I111" s="91"/>
      <c r="J111" s="89"/>
      <c r="K111" s="89"/>
      <c r="L111" s="132"/>
      <c r="M111" s="126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>
        <v>11</v>
      </c>
      <c r="AB111" s="91">
        <v>25</v>
      </c>
      <c r="AC111" s="91">
        <v>15</v>
      </c>
      <c r="AD111" s="91">
        <v>25</v>
      </c>
      <c r="AE111" s="91">
        <v>15</v>
      </c>
      <c r="AF111" s="91"/>
      <c r="AG111" s="91"/>
      <c r="AH111" s="91">
        <v>15</v>
      </c>
      <c r="AI111" s="91">
        <v>15</v>
      </c>
      <c r="AJ111" s="91">
        <v>15</v>
      </c>
      <c r="AK111" s="91">
        <v>15</v>
      </c>
      <c r="AL111" s="91">
        <v>15</v>
      </c>
      <c r="AM111" s="91">
        <v>15</v>
      </c>
      <c r="AN111" s="91"/>
      <c r="AO111" s="91"/>
      <c r="AP111" s="91"/>
      <c r="AQ111" s="91"/>
      <c r="AR111" s="91"/>
      <c r="AS111" s="91">
        <v>15</v>
      </c>
      <c r="AT111" s="91">
        <v>15</v>
      </c>
      <c r="AU111" s="91"/>
      <c r="AV111" s="91"/>
      <c r="AW111" s="91"/>
      <c r="AX111" s="91"/>
      <c r="AY111" s="91"/>
      <c r="AZ111" s="91">
        <v>11</v>
      </c>
      <c r="BA111" s="91"/>
      <c r="BB111" s="91"/>
      <c r="BC111" s="91">
        <v>3</v>
      </c>
      <c r="BD111" s="91"/>
      <c r="BE111" s="47">
        <f t="shared" si="8"/>
        <v>30</v>
      </c>
      <c r="BF111" s="81">
        <f t="shared" si="9"/>
        <v>750000</v>
      </c>
      <c r="BG111" s="91"/>
    </row>
    <row r="112" spans="1:59" ht="15">
      <c r="A112" s="231">
        <v>19</v>
      </c>
      <c r="B112" s="7" t="s">
        <v>28</v>
      </c>
      <c r="C112" s="4" t="s">
        <v>48</v>
      </c>
      <c r="D112" s="31">
        <v>204380</v>
      </c>
      <c r="E112" s="13"/>
      <c r="F112" s="37"/>
      <c r="G112" s="37"/>
      <c r="H112" s="37"/>
      <c r="I112" s="15">
        <v>300</v>
      </c>
      <c r="J112" s="63">
        <f>D112*I112</f>
        <v>61314000</v>
      </c>
      <c r="K112" s="63"/>
      <c r="L112" s="131"/>
      <c r="M112" s="12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>
        <v>8</v>
      </c>
      <c r="AO112" s="15">
        <v>6</v>
      </c>
      <c r="AP112" s="15">
        <v>6</v>
      </c>
      <c r="AQ112" s="15">
        <v>6</v>
      </c>
      <c r="AR112" s="15">
        <v>6</v>
      </c>
      <c r="AS112" s="15">
        <v>6</v>
      </c>
      <c r="AT112" s="15">
        <v>6</v>
      </c>
      <c r="AU112" s="15"/>
      <c r="AV112" s="15">
        <v>18</v>
      </c>
      <c r="AW112" s="15">
        <v>18</v>
      </c>
      <c r="AX112" s="15">
        <v>18</v>
      </c>
      <c r="AY112" s="15">
        <v>3</v>
      </c>
      <c r="AZ112" s="15">
        <v>18</v>
      </c>
      <c r="BA112" s="15">
        <v>4</v>
      </c>
      <c r="BB112" s="15">
        <v>9</v>
      </c>
      <c r="BC112" s="15">
        <v>6</v>
      </c>
      <c r="BD112" s="15">
        <v>30</v>
      </c>
      <c r="BE112" s="47">
        <f t="shared" si="8"/>
        <v>132</v>
      </c>
      <c r="BF112" s="81">
        <f t="shared" si="9"/>
        <v>26978160</v>
      </c>
      <c r="BG112" s="15"/>
    </row>
    <row r="113" spans="1:59" ht="15">
      <c r="A113" s="231">
        <v>20</v>
      </c>
      <c r="B113" s="7" t="s">
        <v>37</v>
      </c>
      <c r="C113" s="4" t="s">
        <v>79</v>
      </c>
      <c r="D113" s="31">
        <v>132000</v>
      </c>
      <c r="E113" s="13"/>
      <c r="F113" s="37"/>
      <c r="G113" s="37"/>
      <c r="H113" s="37"/>
      <c r="I113" s="15">
        <v>20</v>
      </c>
      <c r="J113" s="63">
        <f aca="true" t="shared" si="10" ref="J113:J121">D113*I113</f>
        <v>2640000</v>
      </c>
      <c r="K113" s="63"/>
      <c r="L113" s="131"/>
      <c r="M113" s="12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>
        <v>6</v>
      </c>
      <c r="BA113" s="15"/>
      <c r="BB113" s="15"/>
      <c r="BC113" s="15"/>
      <c r="BD113" s="15"/>
      <c r="BE113" s="47">
        <f t="shared" si="8"/>
        <v>14</v>
      </c>
      <c r="BF113" s="81">
        <f t="shared" si="9"/>
        <v>1848000</v>
      </c>
      <c r="BG113" s="15"/>
    </row>
    <row r="114" spans="1:59" ht="15">
      <c r="A114" s="231">
        <v>21</v>
      </c>
      <c r="B114" s="7" t="s">
        <v>41</v>
      </c>
      <c r="C114" s="4" t="s">
        <v>79</v>
      </c>
      <c r="D114" s="31">
        <v>49500</v>
      </c>
      <c r="E114" s="13"/>
      <c r="F114" s="37"/>
      <c r="G114" s="37"/>
      <c r="H114" s="37"/>
      <c r="I114" s="15">
        <v>20</v>
      </c>
      <c r="J114" s="63">
        <f t="shared" si="10"/>
        <v>990000</v>
      </c>
      <c r="K114" s="63"/>
      <c r="L114" s="131"/>
      <c r="M114" s="12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>
        <v>2</v>
      </c>
      <c r="AT114" s="15">
        <v>2</v>
      </c>
      <c r="AU114" s="15"/>
      <c r="AV114" s="15">
        <v>2</v>
      </c>
      <c r="AW114" s="15">
        <v>2</v>
      </c>
      <c r="AX114" s="15">
        <v>2</v>
      </c>
      <c r="AY114" s="15">
        <v>2</v>
      </c>
      <c r="AZ114" s="15"/>
      <c r="BA114" s="15">
        <v>2</v>
      </c>
      <c r="BB114" s="15">
        <v>5</v>
      </c>
      <c r="BC114" s="15">
        <v>1</v>
      </c>
      <c r="BD114" s="15"/>
      <c r="BE114" s="47">
        <f t="shared" si="8"/>
        <v>0</v>
      </c>
      <c r="BF114" s="81">
        <f t="shared" si="9"/>
        <v>0</v>
      </c>
      <c r="BG114" s="15"/>
    </row>
    <row r="115" spans="1:59" ht="15">
      <c r="A115" s="231">
        <v>22</v>
      </c>
      <c r="B115" s="7" t="s">
        <v>36</v>
      </c>
      <c r="C115" s="4" t="s">
        <v>79</v>
      </c>
      <c r="D115" s="31">
        <v>130900</v>
      </c>
      <c r="E115" s="13"/>
      <c r="F115" s="37"/>
      <c r="G115" s="37"/>
      <c r="H115" s="37"/>
      <c r="I115" s="15">
        <v>20</v>
      </c>
      <c r="J115" s="63">
        <f t="shared" si="10"/>
        <v>2618000</v>
      </c>
      <c r="K115" s="63"/>
      <c r="L115" s="131"/>
      <c r="M115" s="12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47">
        <f t="shared" si="8"/>
        <v>20</v>
      </c>
      <c r="BF115" s="81">
        <f t="shared" si="9"/>
        <v>2618000</v>
      </c>
      <c r="BG115" s="15"/>
    </row>
    <row r="116" spans="1:59" ht="15">
      <c r="A116" s="231">
        <v>23</v>
      </c>
      <c r="B116" s="7" t="s">
        <v>38</v>
      </c>
      <c r="C116" s="4" t="s">
        <v>48</v>
      </c>
      <c r="D116" s="31">
        <v>832000</v>
      </c>
      <c r="E116" s="13"/>
      <c r="F116" s="37"/>
      <c r="G116" s="37"/>
      <c r="H116" s="37"/>
      <c r="I116" s="15">
        <v>30</v>
      </c>
      <c r="J116" s="63">
        <f t="shared" si="10"/>
        <v>24960000</v>
      </c>
      <c r="K116" s="63"/>
      <c r="L116" s="131"/>
      <c r="M116" s="12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>
        <v>4</v>
      </c>
      <c r="AG116" s="15"/>
      <c r="AH116" s="15">
        <v>5</v>
      </c>
      <c r="AI116" s="15">
        <v>5</v>
      </c>
      <c r="AJ116" s="15">
        <v>5</v>
      </c>
      <c r="AK116" s="15">
        <v>5</v>
      </c>
      <c r="AL116" s="15">
        <v>5</v>
      </c>
      <c r="AM116" s="15">
        <v>1</v>
      </c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47">
        <f t="shared" si="8"/>
        <v>0</v>
      </c>
      <c r="BF116" s="81">
        <f t="shared" si="9"/>
        <v>0</v>
      </c>
      <c r="BG116" s="15"/>
    </row>
    <row r="117" spans="1:59" ht="15">
      <c r="A117" s="231">
        <v>24</v>
      </c>
      <c r="B117" s="7" t="s">
        <v>32</v>
      </c>
      <c r="C117" s="4" t="s">
        <v>48</v>
      </c>
      <c r="D117" s="31">
        <v>341220</v>
      </c>
      <c r="E117" s="13"/>
      <c r="F117" s="37"/>
      <c r="G117" s="37"/>
      <c r="H117" s="37"/>
      <c r="I117" s="15">
        <v>25</v>
      </c>
      <c r="J117" s="63">
        <f t="shared" si="10"/>
        <v>8530500</v>
      </c>
      <c r="K117" s="63"/>
      <c r="L117" s="131"/>
      <c r="M117" s="12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47">
        <f t="shared" si="8"/>
        <v>25</v>
      </c>
      <c r="BF117" s="81">
        <f t="shared" si="9"/>
        <v>8530500</v>
      </c>
      <c r="BG117" s="15"/>
    </row>
    <row r="118" spans="1:59" ht="15">
      <c r="A118" s="231">
        <v>25</v>
      </c>
      <c r="B118" s="7" t="s">
        <v>39</v>
      </c>
      <c r="C118" s="4" t="s">
        <v>48</v>
      </c>
      <c r="D118" s="31">
        <v>441200</v>
      </c>
      <c r="E118" s="13"/>
      <c r="F118" s="37"/>
      <c r="G118" s="37"/>
      <c r="H118" s="37"/>
      <c r="I118" s="15">
        <v>25</v>
      </c>
      <c r="J118" s="63">
        <f t="shared" si="10"/>
        <v>11030000</v>
      </c>
      <c r="K118" s="63"/>
      <c r="L118" s="131"/>
      <c r="M118" s="12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>
        <v>5</v>
      </c>
      <c r="BA118" s="15"/>
      <c r="BB118" s="15"/>
      <c r="BC118" s="15"/>
      <c r="BD118" s="15"/>
      <c r="BE118" s="47">
        <f t="shared" si="8"/>
        <v>20</v>
      </c>
      <c r="BF118" s="81">
        <f t="shared" si="9"/>
        <v>8824000</v>
      </c>
      <c r="BG118" s="15"/>
    </row>
    <row r="119" spans="1:59" ht="15">
      <c r="A119" s="231">
        <v>26</v>
      </c>
      <c r="B119" s="7" t="s">
        <v>40</v>
      </c>
      <c r="C119" s="4" t="s">
        <v>48</v>
      </c>
      <c r="D119" s="31">
        <v>441200</v>
      </c>
      <c r="E119" s="13"/>
      <c r="F119" s="37"/>
      <c r="G119" s="37"/>
      <c r="H119" s="37"/>
      <c r="I119" s="15">
        <v>25</v>
      </c>
      <c r="J119" s="63">
        <f t="shared" si="10"/>
        <v>11030000</v>
      </c>
      <c r="K119" s="63"/>
      <c r="L119" s="131"/>
      <c r="M119" s="12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>
        <v>5</v>
      </c>
      <c r="BA119" s="15"/>
      <c r="BB119" s="15"/>
      <c r="BC119" s="15"/>
      <c r="BD119" s="15"/>
      <c r="BE119" s="47">
        <f t="shared" si="8"/>
        <v>20</v>
      </c>
      <c r="BF119" s="81">
        <f t="shared" si="9"/>
        <v>8824000</v>
      </c>
      <c r="BG119" s="15"/>
    </row>
    <row r="120" spans="1:59" ht="15">
      <c r="A120" s="231">
        <v>27</v>
      </c>
      <c r="B120" s="7" t="s">
        <v>66</v>
      </c>
      <c r="C120" s="4" t="s">
        <v>48</v>
      </c>
      <c r="D120" s="31">
        <v>361035</v>
      </c>
      <c r="E120" s="13"/>
      <c r="F120" s="37"/>
      <c r="G120" s="37"/>
      <c r="H120" s="37"/>
      <c r="I120" s="15">
        <v>40</v>
      </c>
      <c r="J120" s="63">
        <f t="shared" si="10"/>
        <v>14441400</v>
      </c>
      <c r="K120" s="63"/>
      <c r="L120" s="131"/>
      <c r="M120" s="12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>
        <v>5</v>
      </c>
      <c r="AL120" s="15">
        <v>5</v>
      </c>
      <c r="AM120" s="15">
        <v>5</v>
      </c>
      <c r="AN120" s="15"/>
      <c r="AO120" s="15"/>
      <c r="AP120" s="15"/>
      <c r="AQ120" s="15"/>
      <c r="AR120" s="15"/>
      <c r="AS120" s="15"/>
      <c r="AT120" s="15"/>
      <c r="AU120" s="15"/>
      <c r="AV120" s="15">
        <v>2</v>
      </c>
      <c r="AW120" s="15">
        <v>2</v>
      </c>
      <c r="AX120" s="15">
        <v>2</v>
      </c>
      <c r="AY120" s="15">
        <v>2</v>
      </c>
      <c r="AZ120" s="15"/>
      <c r="BA120" s="15">
        <v>1</v>
      </c>
      <c r="BB120" s="15">
        <v>3</v>
      </c>
      <c r="BC120" s="15"/>
      <c r="BD120" s="15"/>
      <c r="BE120" s="47">
        <f t="shared" si="8"/>
        <v>13</v>
      </c>
      <c r="BF120" s="81">
        <f t="shared" si="9"/>
        <v>4693455</v>
      </c>
      <c r="BG120" s="15"/>
    </row>
    <row r="121" spans="1:59" ht="15">
      <c r="A121" s="231">
        <v>28</v>
      </c>
      <c r="B121" s="7" t="s">
        <v>67</v>
      </c>
      <c r="C121" s="4" t="s">
        <v>48</v>
      </c>
      <c r="D121" s="31">
        <v>346500</v>
      </c>
      <c r="E121" s="13"/>
      <c r="F121" s="37"/>
      <c r="G121" s="37"/>
      <c r="H121" s="37"/>
      <c r="I121" s="15">
        <v>30</v>
      </c>
      <c r="J121" s="63">
        <f t="shared" si="10"/>
        <v>10395000</v>
      </c>
      <c r="K121" s="63"/>
      <c r="L121" s="131"/>
      <c r="M121" s="12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>
        <v>5</v>
      </c>
      <c r="AI121" s="15">
        <v>5</v>
      </c>
      <c r="AJ121" s="15">
        <v>5</v>
      </c>
      <c r="AK121" s="15">
        <v>5</v>
      </c>
      <c r="AL121" s="15">
        <v>5</v>
      </c>
      <c r="AM121" s="15">
        <v>5</v>
      </c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47">
        <f t="shared" si="8"/>
        <v>0</v>
      </c>
      <c r="BF121" s="81">
        <f t="shared" si="9"/>
        <v>0</v>
      </c>
      <c r="BG121" s="15"/>
    </row>
    <row r="122" spans="1:59" ht="15">
      <c r="A122" s="231">
        <v>29</v>
      </c>
      <c r="B122" s="54" t="s">
        <v>76</v>
      </c>
      <c r="C122" s="18" t="s">
        <v>74</v>
      </c>
      <c r="D122" s="55">
        <v>14297</v>
      </c>
      <c r="E122" s="20"/>
      <c r="F122" s="56"/>
      <c r="G122" s="56"/>
      <c r="H122" s="56"/>
      <c r="I122" s="91"/>
      <c r="J122" s="89"/>
      <c r="K122" s="109">
        <v>50</v>
      </c>
      <c r="L122" s="132">
        <f>K122*D122</f>
        <v>714850</v>
      </c>
      <c r="M122" s="126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>
        <v>10</v>
      </c>
      <c r="AW122" s="91">
        <v>10</v>
      </c>
      <c r="AX122" s="91">
        <v>10</v>
      </c>
      <c r="AY122" s="91">
        <v>5</v>
      </c>
      <c r="AZ122" s="91"/>
      <c r="BA122" s="91">
        <v>5</v>
      </c>
      <c r="BB122" s="91">
        <v>10</v>
      </c>
      <c r="BC122" s="91"/>
      <c r="BD122" s="91"/>
      <c r="BE122" s="47">
        <f t="shared" si="8"/>
        <v>0</v>
      </c>
      <c r="BF122" s="81">
        <f t="shared" si="9"/>
        <v>0</v>
      </c>
      <c r="BG122" s="91"/>
    </row>
    <row r="123" spans="1:59" ht="15">
      <c r="A123" s="18">
        <v>30</v>
      </c>
      <c r="B123" s="54" t="s">
        <v>61</v>
      </c>
      <c r="C123" s="18" t="s">
        <v>33</v>
      </c>
      <c r="D123" s="55">
        <v>29800</v>
      </c>
      <c r="E123" s="20"/>
      <c r="F123" s="56"/>
      <c r="G123" s="56"/>
      <c r="H123" s="56"/>
      <c r="I123" s="252"/>
      <c r="J123" s="89"/>
      <c r="K123" s="109">
        <v>50</v>
      </c>
      <c r="L123" s="132">
        <f>K123*D123</f>
        <v>1490000</v>
      </c>
      <c r="M123" s="126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>
        <v>2</v>
      </c>
      <c r="AU123" s="252"/>
      <c r="AV123" s="252">
        <v>3</v>
      </c>
      <c r="AW123" s="252">
        <v>3</v>
      </c>
      <c r="AX123" s="252">
        <v>3</v>
      </c>
      <c r="AY123" s="252">
        <v>2</v>
      </c>
      <c r="AZ123" s="252">
        <v>3</v>
      </c>
      <c r="BA123" s="252">
        <v>12</v>
      </c>
      <c r="BB123" s="252">
        <v>6</v>
      </c>
      <c r="BC123" s="252">
        <v>4</v>
      </c>
      <c r="BD123" s="252">
        <v>5</v>
      </c>
      <c r="BE123" s="52">
        <f>E123+G123+I123+K123-M123-N123-O123-P123-Q123-R123-S123-T123-U123-V123-W123-X123-Y123-Z123-AA123-AB123-AC123-AD123-AE123-AF123-AG123-AH123-AI123-AJ123-AK123-AL123-AM123-AN123-AO123-AP123-AQ123-AR123-AS123-AT123-AU123-AV123-AW123-AX123-AY123-AZ123-BA123-BB123-BC123-BD123</f>
        <v>7</v>
      </c>
      <c r="BF123" s="82">
        <f t="shared" si="9"/>
        <v>208600</v>
      </c>
      <c r="BG123" s="252" t="s">
        <v>117</v>
      </c>
    </row>
    <row r="124" spans="1:59" s="227" customFormat="1" ht="15">
      <c r="A124" s="325"/>
      <c r="B124" s="326"/>
      <c r="C124" s="325"/>
      <c r="D124" s="327"/>
      <c r="E124" s="328"/>
      <c r="F124" s="329"/>
      <c r="G124" s="329"/>
      <c r="H124" s="329"/>
      <c r="I124" s="75"/>
      <c r="J124" s="338"/>
      <c r="K124" s="339"/>
      <c r="L124" s="338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137"/>
      <c r="BF124" s="337"/>
      <c r="BG124" s="75"/>
    </row>
    <row r="125" spans="1:59" s="227" customFormat="1" ht="15">
      <c r="A125" s="325"/>
      <c r="B125" s="326"/>
      <c r="C125" s="325"/>
      <c r="D125" s="327"/>
      <c r="E125" s="328"/>
      <c r="F125" s="329"/>
      <c r="G125" s="329"/>
      <c r="H125" s="329"/>
      <c r="I125" s="75"/>
      <c r="J125" s="338"/>
      <c r="K125" s="339"/>
      <c r="L125" s="338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137"/>
      <c r="BF125" s="337"/>
      <c r="BG125" s="75"/>
    </row>
    <row r="126" spans="1:59" s="227" customFormat="1" ht="15">
      <c r="A126" s="325"/>
      <c r="B126" s="326"/>
      <c r="C126" s="325"/>
      <c r="D126" s="327"/>
      <c r="E126" s="328"/>
      <c r="F126" s="329"/>
      <c r="G126" s="329"/>
      <c r="H126" s="329"/>
      <c r="I126" s="75"/>
      <c r="J126" s="338"/>
      <c r="K126" s="339"/>
      <c r="L126" s="338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137"/>
      <c r="BF126" s="337"/>
      <c r="BG126" s="75"/>
    </row>
    <row r="127" spans="1:59" s="227" customFormat="1" ht="15">
      <c r="A127" s="325"/>
      <c r="B127" s="326"/>
      <c r="C127" s="325"/>
      <c r="D127" s="327"/>
      <c r="E127" s="328"/>
      <c r="F127" s="329"/>
      <c r="G127" s="329"/>
      <c r="H127" s="329"/>
      <c r="I127" s="75"/>
      <c r="J127" s="338"/>
      <c r="K127" s="339"/>
      <c r="L127" s="338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137"/>
      <c r="BF127" s="337"/>
      <c r="BG127" s="75"/>
    </row>
    <row r="128" spans="1:59" s="227" customFormat="1" ht="15">
      <c r="A128" s="325"/>
      <c r="B128" s="326"/>
      <c r="C128" s="325"/>
      <c r="D128" s="327"/>
      <c r="E128" s="328"/>
      <c r="F128" s="329"/>
      <c r="G128" s="329"/>
      <c r="H128" s="329"/>
      <c r="I128" s="75"/>
      <c r="J128" s="338"/>
      <c r="K128" s="339"/>
      <c r="L128" s="338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137"/>
      <c r="BF128" s="337"/>
      <c r="BG128" s="75"/>
    </row>
    <row r="129" spans="1:59" s="227" customFormat="1" ht="15">
      <c r="A129" s="325"/>
      <c r="B129" s="326"/>
      <c r="C129" s="325"/>
      <c r="D129" s="327"/>
      <c r="E129" s="328"/>
      <c r="F129" s="329"/>
      <c r="G129" s="329"/>
      <c r="H129" s="329"/>
      <c r="I129" s="75"/>
      <c r="J129" s="338"/>
      <c r="K129" s="339"/>
      <c r="L129" s="338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137"/>
      <c r="BF129" s="337"/>
      <c r="BG129" s="75"/>
    </row>
    <row r="130" spans="1:59" s="227" customFormat="1" ht="15">
      <c r="A130" s="325"/>
      <c r="B130" s="326"/>
      <c r="C130" s="325"/>
      <c r="D130" s="327"/>
      <c r="E130" s="328"/>
      <c r="F130" s="329"/>
      <c r="G130" s="329"/>
      <c r="H130" s="329"/>
      <c r="I130" s="75"/>
      <c r="J130" s="338"/>
      <c r="K130" s="339"/>
      <c r="L130" s="338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137"/>
      <c r="BF130" s="337"/>
      <c r="BG130" s="75"/>
    </row>
    <row r="131" spans="1:59" s="227" customFormat="1" ht="15">
      <c r="A131" s="325"/>
      <c r="B131" s="326"/>
      <c r="C131" s="325"/>
      <c r="D131" s="327"/>
      <c r="E131" s="328"/>
      <c r="F131" s="329"/>
      <c r="G131" s="329"/>
      <c r="H131" s="329"/>
      <c r="I131" s="75"/>
      <c r="J131" s="338"/>
      <c r="K131" s="339"/>
      <c r="L131" s="338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137"/>
      <c r="BF131" s="337"/>
      <c r="BG131" s="75"/>
    </row>
    <row r="132" spans="1:59" s="227" customFormat="1" ht="15">
      <c r="A132" s="325"/>
      <c r="B132" s="326"/>
      <c r="C132" s="325"/>
      <c r="D132" s="327"/>
      <c r="E132" s="328"/>
      <c r="F132" s="329"/>
      <c r="G132" s="329"/>
      <c r="H132" s="329"/>
      <c r="I132" s="75"/>
      <c r="J132" s="338"/>
      <c r="K132" s="339"/>
      <c r="L132" s="338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137"/>
      <c r="BF132" s="337"/>
      <c r="BG132" s="75"/>
    </row>
    <row r="133" spans="1:59" ht="15">
      <c r="A133" s="317">
        <v>31</v>
      </c>
      <c r="B133" s="165" t="s">
        <v>23</v>
      </c>
      <c r="C133" s="166" t="s">
        <v>33</v>
      </c>
      <c r="D133" s="167">
        <v>99600</v>
      </c>
      <c r="E133" s="168"/>
      <c r="F133" s="169"/>
      <c r="G133" s="169"/>
      <c r="H133" s="169"/>
      <c r="I133" s="170"/>
      <c r="J133" s="171"/>
      <c r="K133" s="172">
        <v>30</v>
      </c>
      <c r="L133" s="173">
        <f aca="true" t="shared" si="11" ref="L133:L140">K133*D133</f>
        <v>2988000</v>
      </c>
      <c r="M133" s="174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>
        <v>1</v>
      </c>
      <c r="AM133" s="170">
        <v>5</v>
      </c>
      <c r="AN133" s="170">
        <v>4</v>
      </c>
      <c r="AO133" s="170">
        <v>4</v>
      </c>
      <c r="AP133" s="170">
        <v>4</v>
      </c>
      <c r="AQ133" s="170">
        <v>4</v>
      </c>
      <c r="AR133" s="170">
        <v>4</v>
      </c>
      <c r="AS133" s="170"/>
      <c r="AT133" s="170"/>
      <c r="AU133" s="170"/>
      <c r="AV133" s="170"/>
      <c r="AW133" s="170"/>
      <c r="AX133" s="170"/>
      <c r="AY133" s="170"/>
      <c r="AZ133" s="170">
        <v>2</v>
      </c>
      <c r="BA133" s="170"/>
      <c r="BB133" s="170"/>
      <c r="BC133" s="170">
        <v>2</v>
      </c>
      <c r="BD133" s="170"/>
      <c r="BE133" s="47">
        <f t="shared" si="8"/>
        <v>0</v>
      </c>
      <c r="BF133" s="175">
        <f t="shared" si="9"/>
        <v>0</v>
      </c>
      <c r="BG133" s="176">
        <v>43001</v>
      </c>
    </row>
    <row r="134" spans="1:59" ht="15">
      <c r="A134" s="231">
        <v>32</v>
      </c>
      <c r="B134" s="54" t="s">
        <v>77</v>
      </c>
      <c r="C134" s="18" t="s">
        <v>74</v>
      </c>
      <c r="D134" s="55">
        <v>18800</v>
      </c>
      <c r="E134" s="20"/>
      <c r="F134" s="56"/>
      <c r="G134" s="56"/>
      <c r="H134" s="56"/>
      <c r="I134" s="91"/>
      <c r="J134" s="89"/>
      <c r="K134" s="109">
        <v>20</v>
      </c>
      <c r="L134" s="132">
        <f t="shared" si="11"/>
        <v>376000</v>
      </c>
      <c r="M134" s="126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>
        <v>8</v>
      </c>
      <c r="BD134" s="91"/>
      <c r="BE134" s="47">
        <f t="shared" si="8"/>
        <v>12</v>
      </c>
      <c r="BF134" s="81">
        <f t="shared" si="9"/>
        <v>225600</v>
      </c>
      <c r="BG134" s="143">
        <v>43182</v>
      </c>
    </row>
    <row r="135" spans="1:59" ht="15">
      <c r="A135" s="231">
        <v>33</v>
      </c>
      <c r="B135" s="54" t="s">
        <v>24</v>
      </c>
      <c r="C135" s="18" t="s">
        <v>62</v>
      </c>
      <c r="D135" s="55">
        <v>10100</v>
      </c>
      <c r="E135" s="20"/>
      <c r="F135" s="56"/>
      <c r="G135" s="56"/>
      <c r="H135" s="56"/>
      <c r="I135" s="91"/>
      <c r="J135" s="89"/>
      <c r="K135" s="109">
        <v>30</v>
      </c>
      <c r="L135" s="132">
        <f t="shared" si="11"/>
        <v>303000</v>
      </c>
      <c r="M135" s="126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>
        <v>30</v>
      </c>
      <c r="BD135" s="91"/>
      <c r="BE135" s="47">
        <f t="shared" si="8"/>
        <v>0</v>
      </c>
      <c r="BF135" s="81">
        <f t="shared" si="9"/>
        <v>0</v>
      </c>
      <c r="BG135" s="143">
        <v>43474</v>
      </c>
    </row>
    <row r="136" spans="1:59" ht="15">
      <c r="A136" s="231">
        <v>34</v>
      </c>
      <c r="B136" s="54" t="s">
        <v>30</v>
      </c>
      <c r="C136" s="18" t="s">
        <v>44</v>
      </c>
      <c r="D136" s="55">
        <v>8400</v>
      </c>
      <c r="E136" s="20"/>
      <c r="F136" s="56"/>
      <c r="G136" s="56"/>
      <c r="H136" s="56"/>
      <c r="I136" s="91"/>
      <c r="J136" s="89"/>
      <c r="K136" s="109">
        <v>48</v>
      </c>
      <c r="L136" s="132">
        <f t="shared" si="11"/>
        <v>403200</v>
      </c>
      <c r="M136" s="126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>
        <v>5</v>
      </c>
      <c r="AG136" s="91"/>
      <c r="AH136" s="91">
        <v>5</v>
      </c>
      <c r="AI136" s="91">
        <v>5</v>
      </c>
      <c r="AJ136" s="91">
        <v>5</v>
      </c>
      <c r="AK136" s="91">
        <v>5</v>
      </c>
      <c r="AL136" s="91">
        <v>5</v>
      </c>
      <c r="AM136" s="91">
        <v>5</v>
      </c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>
        <v>3</v>
      </c>
      <c r="BB136" s="91"/>
      <c r="BC136" s="91">
        <v>5</v>
      </c>
      <c r="BD136" s="91">
        <v>5</v>
      </c>
      <c r="BE136" s="47">
        <f t="shared" si="8"/>
        <v>0</v>
      </c>
      <c r="BF136" s="81">
        <f t="shared" si="9"/>
        <v>0</v>
      </c>
      <c r="BG136" s="91" t="s">
        <v>118</v>
      </c>
    </row>
    <row r="137" spans="1:59" ht="15">
      <c r="A137" s="231">
        <v>35</v>
      </c>
      <c r="B137" s="54" t="s">
        <v>119</v>
      </c>
      <c r="C137" s="18" t="s">
        <v>33</v>
      </c>
      <c r="D137" s="55">
        <v>16650</v>
      </c>
      <c r="E137" s="20"/>
      <c r="F137" s="56"/>
      <c r="G137" s="56"/>
      <c r="H137" s="56"/>
      <c r="I137" s="91"/>
      <c r="J137" s="89"/>
      <c r="K137" s="109">
        <v>48</v>
      </c>
      <c r="L137" s="132">
        <f t="shared" si="11"/>
        <v>799200</v>
      </c>
      <c r="M137" s="126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>
        <v>8</v>
      </c>
      <c r="AI137" s="91">
        <v>8</v>
      </c>
      <c r="AJ137" s="91">
        <v>8</v>
      </c>
      <c r="AK137" s="91">
        <v>8</v>
      </c>
      <c r="AL137" s="91">
        <v>8</v>
      </c>
      <c r="AM137" s="91">
        <v>8</v>
      </c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47">
        <f t="shared" si="8"/>
        <v>0</v>
      </c>
      <c r="BF137" s="81">
        <f t="shared" si="9"/>
        <v>0</v>
      </c>
      <c r="BG137" s="91" t="s">
        <v>120</v>
      </c>
    </row>
    <row r="138" spans="1:59" ht="15">
      <c r="A138" s="231">
        <v>36</v>
      </c>
      <c r="B138" s="54" t="s">
        <v>78</v>
      </c>
      <c r="C138" s="18" t="s">
        <v>72</v>
      </c>
      <c r="D138" s="55">
        <v>18750</v>
      </c>
      <c r="E138" s="20"/>
      <c r="F138" s="56"/>
      <c r="G138" s="56"/>
      <c r="H138" s="56"/>
      <c r="I138" s="91"/>
      <c r="J138" s="89"/>
      <c r="K138" s="109">
        <v>24</v>
      </c>
      <c r="L138" s="132">
        <f t="shared" si="11"/>
        <v>450000</v>
      </c>
      <c r="M138" s="126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>
        <v>1</v>
      </c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>
        <v>3</v>
      </c>
      <c r="BD138" s="91"/>
      <c r="BE138" s="47">
        <f t="shared" si="8"/>
        <v>20</v>
      </c>
      <c r="BF138" s="81">
        <f t="shared" si="9"/>
        <v>375000</v>
      </c>
      <c r="BG138" s="143">
        <v>42942</v>
      </c>
    </row>
    <row r="139" spans="1:59" ht="15">
      <c r="A139" s="231">
        <v>37</v>
      </c>
      <c r="B139" s="54" t="s">
        <v>121</v>
      </c>
      <c r="C139" s="18" t="s">
        <v>44</v>
      </c>
      <c r="D139" s="55">
        <v>7920</v>
      </c>
      <c r="E139" s="20"/>
      <c r="F139" s="56"/>
      <c r="G139" s="56"/>
      <c r="H139" s="56"/>
      <c r="I139" s="91"/>
      <c r="J139" s="89"/>
      <c r="K139" s="109">
        <v>48</v>
      </c>
      <c r="L139" s="132">
        <f t="shared" si="11"/>
        <v>380160</v>
      </c>
      <c r="M139" s="126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>
        <v>5</v>
      </c>
      <c r="AG139" s="91"/>
      <c r="AH139" s="91">
        <v>5</v>
      </c>
      <c r="AI139" s="91">
        <v>5</v>
      </c>
      <c r="AJ139" s="91">
        <v>5</v>
      </c>
      <c r="AK139" s="91">
        <v>5</v>
      </c>
      <c r="AL139" s="91">
        <v>5</v>
      </c>
      <c r="AM139" s="91">
        <v>5</v>
      </c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>
        <v>3</v>
      </c>
      <c r="BB139" s="91"/>
      <c r="BC139" s="91">
        <v>5</v>
      </c>
      <c r="BD139" s="91">
        <v>5</v>
      </c>
      <c r="BE139" s="47">
        <f t="shared" si="8"/>
        <v>0</v>
      </c>
      <c r="BF139" s="81">
        <f t="shared" si="9"/>
        <v>0</v>
      </c>
      <c r="BG139" s="91" t="s">
        <v>122</v>
      </c>
    </row>
    <row r="140" spans="1:59" ht="15.75" thickBot="1">
      <c r="A140" s="231">
        <v>38</v>
      </c>
      <c r="B140" s="54" t="s">
        <v>123</v>
      </c>
      <c r="C140" s="18" t="s">
        <v>33</v>
      </c>
      <c r="D140" s="55">
        <v>17600</v>
      </c>
      <c r="E140" s="20"/>
      <c r="F140" s="56"/>
      <c r="G140" s="56"/>
      <c r="H140" s="56"/>
      <c r="I140" s="91"/>
      <c r="J140" s="89"/>
      <c r="K140" s="109">
        <v>48</v>
      </c>
      <c r="L140" s="132">
        <f t="shared" si="11"/>
        <v>844800</v>
      </c>
      <c r="M140" s="126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>
        <v>12</v>
      </c>
      <c r="AT140" s="91">
        <v>12</v>
      </c>
      <c r="AU140" s="91"/>
      <c r="AV140" s="91"/>
      <c r="AW140" s="91"/>
      <c r="AX140" s="91"/>
      <c r="AY140" s="91"/>
      <c r="AZ140" s="91"/>
      <c r="BA140" s="91"/>
      <c r="BB140" s="91"/>
      <c r="BC140" s="91"/>
      <c r="BD140" s="91">
        <v>24</v>
      </c>
      <c r="BE140" s="47">
        <f t="shared" si="8"/>
        <v>0</v>
      </c>
      <c r="BF140" s="81">
        <f t="shared" si="9"/>
        <v>0</v>
      </c>
      <c r="BG140" s="144">
        <v>42826</v>
      </c>
    </row>
    <row r="141" spans="1:59" ht="16.5" thickBot="1" thickTop="1">
      <c r="A141" s="9" t="s">
        <v>46</v>
      </c>
      <c r="B141" s="10"/>
      <c r="C141" s="10"/>
      <c r="D141" s="10"/>
      <c r="E141" s="669">
        <f>SUM(F94:F140)</f>
        <v>115330253</v>
      </c>
      <c r="F141" s="670"/>
      <c r="G141" s="44"/>
      <c r="H141" s="44"/>
      <c r="I141" s="24"/>
      <c r="J141" s="64">
        <f>SUM(J112:J140)</f>
        <v>147948900</v>
      </c>
      <c r="K141" s="64"/>
      <c r="L141" s="133">
        <f>SUM(L122:L140)</f>
        <v>8749210</v>
      </c>
      <c r="M141" s="117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76">
        <f>SUM(BF94:BF140)</f>
        <v>114358735</v>
      </c>
      <c r="BG141" s="24"/>
    </row>
    <row r="142" ht="15.75" thickTop="1"/>
    <row r="143" spans="1:59" ht="15.75">
      <c r="A143" s="255">
        <v>1</v>
      </c>
      <c r="B143" s="256" t="s">
        <v>150</v>
      </c>
      <c r="C143" s="177"/>
      <c r="D143" s="257" t="s">
        <v>151</v>
      </c>
      <c r="E143" s="178"/>
      <c r="F143" s="255"/>
      <c r="G143" s="237"/>
      <c r="H143" s="237"/>
      <c r="I143" s="227"/>
      <c r="J143" s="229"/>
      <c r="K143" s="227"/>
      <c r="L143" s="235"/>
      <c r="M143" s="235"/>
      <c r="N143" s="235"/>
      <c r="O143" s="235"/>
      <c r="P143" s="227"/>
      <c r="Q143" s="75"/>
      <c r="R143" s="75"/>
      <c r="S143" s="137"/>
      <c r="T143" s="235"/>
      <c r="BE143" s="211"/>
      <c r="BF143" s="211"/>
      <c r="BG143" s="211"/>
    </row>
    <row r="144" spans="1:59" ht="15.75">
      <c r="A144" s="255"/>
      <c r="B144" s="256" t="s">
        <v>152</v>
      </c>
      <c r="C144" s="177"/>
      <c r="D144" s="258"/>
      <c r="E144" s="178"/>
      <c r="F144" s="259"/>
      <c r="G144" s="237"/>
      <c r="H144" s="237"/>
      <c r="I144" s="235"/>
      <c r="J144" s="230"/>
      <c r="K144" s="227"/>
      <c r="L144" s="235"/>
      <c r="M144" s="235"/>
      <c r="N144" s="235"/>
      <c r="O144" s="235"/>
      <c r="P144" s="227"/>
      <c r="Q144" s="75"/>
      <c r="R144" s="75"/>
      <c r="S144" s="137"/>
      <c r="T144" s="235"/>
      <c r="AC144" s="236">
        <v>1</v>
      </c>
      <c r="AD144" s="240" t="s">
        <v>150</v>
      </c>
      <c r="AE144" s="227"/>
      <c r="AG144" s="316"/>
      <c r="AH144" s="241"/>
      <c r="AI144" s="237"/>
      <c r="AJ144" s="237"/>
      <c r="AK144" s="244" t="s">
        <v>151</v>
      </c>
      <c r="AL144" s="229"/>
      <c r="AM144" s="227"/>
      <c r="AN144" s="316"/>
      <c r="AO144" s="316"/>
      <c r="AP144" s="316"/>
      <c r="AQ144" s="316"/>
      <c r="AR144" s="316"/>
      <c r="AS144" s="75"/>
      <c r="AU144" s="75"/>
      <c r="BE144" s="248"/>
      <c r="BF144" s="316" t="s">
        <v>172</v>
      </c>
      <c r="BG144" s="248"/>
    </row>
    <row r="145" spans="1:59" ht="15.75">
      <c r="A145" s="255"/>
      <c r="B145" s="256"/>
      <c r="C145" s="177"/>
      <c r="D145" s="259"/>
      <c r="E145" s="178"/>
      <c r="F145" s="602">
        <f>F21+H21-BF21</f>
        <v>38387834.34880402</v>
      </c>
      <c r="G145" s="237"/>
      <c r="H145" s="237"/>
      <c r="I145" s="235"/>
      <c r="J145" s="229"/>
      <c r="K145" s="227"/>
      <c r="L145" s="235"/>
      <c r="M145" s="235"/>
      <c r="N145" s="235"/>
      <c r="O145" s="235"/>
      <c r="P145" s="227"/>
      <c r="Q145" s="75"/>
      <c r="R145" s="75"/>
      <c r="S145" s="137"/>
      <c r="T145" s="235"/>
      <c r="AC145" s="236"/>
      <c r="AD145" s="240" t="s">
        <v>170</v>
      </c>
      <c r="AE145" s="227"/>
      <c r="AF145" s="242"/>
      <c r="AG145" s="316"/>
      <c r="AH145" s="243"/>
      <c r="AI145" s="237"/>
      <c r="AJ145" s="237"/>
      <c r="AL145" s="230"/>
      <c r="AM145" s="227"/>
      <c r="AN145" s="316"/>
      <c r="AO145" s="316"/>
      <c r="AP145" s="316"/>
      <c r="AQ145" s="316"/>
      <c r="AR145" s="316"/>
      <c r="AS145" s="75"/>
      <c r="BE145" s="248"/>
      <c r="BF145" s="316" t="s">
        <v>163</v>
      </c>
      <c r="BG145" s="248"/>
    </row>
    <row r="146" spans="1:59" ht="15.75">
      <c r="A146" s="177"/>
      <c r="B146" s="177"/>
      <c r="C146" s="177"/>
      <c r="D146" s="177"/>
      <c r="E146" s="178"/>
      <c r="F146" s="259"/>
      <c r="G146" s="237"/>
      <c r="H146" s="237"/>
      <c r="I146" s="235"/>
      <c r="J146" s="229"/>
      <c r="K146" s="227"/>
      <c r="L146" s="248"/>
      <c r="M146" s="248"/>
      <c r="N146" s="248"/>
      <c r="O146" s="248"/>
      <c r="P146" s="227"/>
      <c r="Q146" s="75"/>
      <c r="R146" s="75"/>
      <c r="S146" s="137"/>
      <c r="T146" s="248"/>
      <c r="AC146" s="236"/>
      <c r="AD146" s="240"/>
      <c r="AE146" s="227"/>
      <c r="AF146" s="243"/>
      <c r="AG146" s="316"/>
      <c r="AH146" s="243"/>
      <c r="AI146" s="237"/>
      <c r="AJ146" s="237"/>
      <c r="AL146" s="229"/>
      <c r="AM146" s="227"/>
      <c r="AN146" s="316"/>
      <c r="AO146" s="316"/>
      <c r="AP146" s="316"/>
      <c r="AQ146" s="316"/>
      <c r="AR146" s="316"/>
      <c r="AS146" s="75"/>
      <c r="BE146" s="248"/>
      <c r="BF146" s="316"/>
      <c r="BG146" s="248"/>
    </row>
    <row r="147" spans="1:59" ht="15.75">
      <c r="A147" s="255">
        <v>2</v>
      </c>
      <c r="B147" s="256" t="s">
        <v>161</v>
      </c>
      <c r="C147" s="177"/>
      <c r="D147" s="258" t="s">
        <v>155</v>
      </c>
      <c r="E147" s="178"/>
      <c r="F147" s="603"/>
      <c r="G147" s="237"/>
      <c r="H147" s="237"/>
      <c r="I147" s="227"/>
      <c r="J147" s="229"/>
      <c r="K147" s="227"/>
      <c r="L147" s="248"/>
      <c r="M147" s="248"/>
      <c r="N147" s="248"/>
      <c r="O147" s="248"/>
      <c r="P147" s="227"/>
      <c r="Q147" s="75"/>
      <c r="R147" s="75"/>
      <c r="S147" s="137"/>
      <c r="T147" s="248"/>
      <c r="AC147" s="227"/>
      <c r="AD147" s="227"/>
      <c r="AE147" s="227"/>
      <c r="AF147" s="227"/>
      <c r="AG147" s="316"/>
      <c r="AH147" s="243"/>
      <c r="AI147" s="237"/>
      <c r="AJ147" s="237"/>
      <c r="AL147" s="229"/>
      <c r="AM147" s="227"/>
      <c r="AN147" s="248"/>
      <c r="AO147" s="248"/>
      <c r="AP147" s="248"/>
      <c r="AQ147" s="248"/>
      <c r="AR147" s="248"/>
      <c r="AS147" s="75"/>
      <c r="BE147" s="227"/>
      <c r="BF147" s="248"/>
      <c r="BG147" s="227"/>
    </row>
    <row r="148" spans="1:59" ht="15.75">
      <c r="A148" s="255"/>
      <c r="B148" s="256" t="s">
        <v>162</v>
      </c>
      <c r="C148" s="177"/>
      <c r="D148" s="259"/>
      <c r="E148" s="178"/>
      <c r="F148" s="604"/>
      <c r="G148" s="237"/>
      <c r="H148" s="237"/>
      <c r="I148" s="227"/>
      <c r="J148" s="228"/>
      <c r="K148" s="227"/>
      <c r="L148" s="228"/>
      <c r="M148" s="228"/>
      <c r="N148" s="228"/>
      <c r="O148" s="228"/>
      <c r="P148" s="227"/>
      <c r="Q148" s="75"/>
      <c r="R148" s="75"/>
      <c r="S148" s="137"/>
      <c r="T148" s="228"/>
      <c r="AC148" s="236">
        <v>2</v>
      </c>
      <c r="AD148" s="240" t="s">
        <v>161</v>
      </c>
      <c r="AE148" s="227"/>
      <c r="AG148" s="316"/>
      <c r="AH148" s="243"/>
      <c r="AI148" s="237"/>
      <c r="AJ148" s="237"/>
      <c r="AK148" s="242" t="s">
        <v>155</v>
      </c>
      <c r="AL148" s="229"/>
      <c r="AM148" s="227"/>
      <c r="AN148" s="248"/>
      <c r="AO148" s="248"/>
      <c r="AP148" s="248"/>
      <c r="AQ148" s="248"/>
      <c r="AR148" s="248"/>
      <c r="AS148" s="75"/>
      <c r="BE148" s="227"/>
      <c r="BF148" s="248"/>
      <c r="BG148" s="227"/>
    </row>
    <row r="149" spans="1:59" ht="15.75">
      <c r="A149" s="255"/>
      <c r="B149" s="256"/>
      <c r="C149" s="177"/>
      <c r="D149" s="256"/>
      <c r="E149" s="178"/>
      <c r="F149" s="604"/>
      <c r="G149" s="237"/>
      <c r="H149" s="237"/>
      <c r="I149" s="227"/>
      <c r="J149" s="228"/>
      <c r="K149" s="227"/>
      <c r="L149" s="247"/>
      <c r="M149" s="247"/>
      <c r="N149" s="247"/>
      <c r="O149" s="247"/>
      <c r="P149" s="227"/>
      <c r="Q149" s="75"/>
      <c r="R149" s="75"/>
      <c r="S149" s="137"/>
      <c r="T149" s="227"/>
      <c r="AC149" s="236"/>
      <c r="AD149" s="240" t="s">
        <v>162</v>
      </c>
      <c r="AE149" s="227"/>
      <c r="AF149" s="243"/>
      <c r="AG149" s="316"/>
      <c r="AH149" s="241"/>
      <c r="AI149" s="237"/>
      <c r="AJ149" s="237"/>
      <c r="AL149" s="228"/>
      <c r="AM149" s="227"/>
      <c r="AN149" s="228"/>
      <c r="AO149" s="228"/>
      <c r="AP149" s="228"/>
      <c r="AQ149" s="228"/>
      <c r="AR149" s="228"/>
      <c r="AS149" s="75"/>
      <c r="BE149" s="227"/>
      <c r="BF149" s="228"/>
      <c r="BG149" s="227"/>
    </row>
    <row r="150" spans="1:59" ht="15.75">
      <c r="A150" s="177"/>
      <c r="B150" s="177"/>
      <c r="C150" s="177"/>
      <c r="D150" s="177"/>
      <c r="E150" s="255"/>
      <c r="F150" s="605"/>
      <c r="G150" s="237"/>
      <c r="H150" s="237"/>
      <c r="I150" s="247"/>
      <c r="J150" s="228"/>
      <c r="K150" s="227"/>
      <c r="L150" s="235"/>
      <c r="M150" s="235"/>
      <c r="N150" s="235"/>
      <c r="O150" s="235"/>
      <c r="P150" s="227"/>
      <c r="Q150" s="75"/>
      <c r="R150" s="75"/>
      <c r="S150" s="137"/>
      <c r="T150" s="247"/>
      <c r="AC150" s="236"/>
      <c r="AD150" s="240"/>
      <c r="AE150" s="227"/>
      <c r="AF150" s="240"/>
      <c r="AG150" s="316"/>
      <c r="AH150" s="241"/>
      <c r="AI150" s="237"/>
      <c r="AJ150" s="237"/>
      <c r="AL150" s="228"/>
      <c r="AM150" s="227"/>
      <c r="AN150" s="315"/>
      <c r="AO150" s="315"/>
      <c r="AP150" s="315"/>
      <c r="AQ150" s="315"/>
      <c r="AR150" s="227"/>
      <c r="AS150" s="75"/>
      <c r="BE150" s="227"/>
      <c r="BF150" s="227"/>
      <c r="BG150" s="227"/>
    </row>
    <row r="151" spans="1:59" ht="15.75">
      <c r="A151" s="255">
        <v>3</v>
      </c>
      <c r="B151" s="256" t="s">
        <v>156</v>
      </c>
      <c r="C151" s="177"/>
      <c r="D151" s="257" t="s">
        <v>155</v>
      </c>
      <c r="E151" s="260"/>
      <c r="F151" s="260"/>
      <c r="G151" s="238"/>
      <c r="H151" s="238"/>
      <c r="I151" s="235"/>
      <c r="J151" s="248"/>
      <c r="K151" s="227"/>
      <c r="L151" s="235"/>
      <c r="M151" s="235"/>
      <c r="N151" s="235"/>
      <c r="O151" s="235"/>
      <c r="P151" s="227"/>
      <c r="Q151" s="75"/>
      <c r="R151" s="75"/>
      <c r="S151" s="137"/>
      <c r="T151" s="235"/>
      <c r="AC151" s="227"/>
      <c r="AD151" s="227"/>
      <c r="AE151" s="227"/>
      <c r="AF151" s="227"/>
      <c r="AG151" s="241"/>
      <c r="AH151" s="241"/>
      <c r="AI151" s="237"/>
      <c r="AJ151" s="237"/>
      <c r="AL151" s="228"/>
      <c r="AM151" s="227"/>
      <c r="AN151" s="316"/>
      <c r="AO151" s="316"/>
      <c r="AP151" s="316"/>
      <c r="AQ151" s="316"/>
      <c r="AR151" s="315"/>
      <c r="AS151" s="75"/>
      <c r="BE151" s="340"/>
      <c r="BF151" s="315" t="s">
        <v>148</v>
      </c>
      <c r="BG151" s="340"/>
    </row>
    <row r="152" spans="1:59" ht="15.75">
      <c r="A152" s="255"/>
      <c r="B152" s="256" t="s">
        <v>158</v>
      </c>
      <c r="C152" s="256"/>
      <c r="D152" s="256"/>
      <c r="E152" s="178"/>
      <c r="F152" s="178"/>
      <c r="G152" s="238"/>
      <c r="H152" s="238"/>
      <c r="I152" s="235"/>
      <c r="J152" s="248"/>
      <c r="K152" s="227"/>
      <c r="L152" s="248"/>
      <c r="M152" s="248"/>
      <c r="N152" s="248"/>
      <c r="O152" s="248"/>
      <c r="P152" s="248"/>
      <c r="Q152" s="75"/>
      <c r="R152" s="75"/>
      <c r="S152" s="137"/>
      <c r="T152" s="75"/>
      <c r="AC152" s="236">
        <v>3</v>
      </c>
      <c r="AD152" s="240" t="s">
        <v>156</v>
      </c>
      <c r="AE152" s="227"/>
      <c r="AG152" s="245"/>
      <c r="AH152" s="245"/>
      <c r="AI152" s="238"/>
      <c r="AJ152" s="238"/>
      <c r="AK152" s="244" t="s">
        <v>155</v>
      </c>
      <c r="AL152" s="248"/>
      <c r="AM152" s="227"/>
      <c r="AN152" s="316"/>
      <c r="AO152" s="316"/>
      <c r="AP152" s="316"/>
      <c r="AQ152" s="316"/>
      <c r="AR152" s="316"/>
      <c r="AS152" s="75"/>
      <c r="BE152" s="248"/>
      <c r="BF152" s="316" t="s">
        <v>149</v>
      </c>
      <c r="BG152" s="248"/>
    </row>
    <row r="153" spans="29:47" ht="15.75">
      <c r="AC153" s="236"/>
      <c r="AD153" s="240" t="s">
        <v>158</v>
      </c>
      <c r="AE153" s="240"/>
      <c r="AF153" s="240"/>
      <c r="AG153" s="239"/>
      <c r="AH153" s="239"/>
      <c r="AI153" s="238"/>
      <c r="AJ153" s="238"/>
      <c r="AL153" s="248"/>
      <c r="AM153" s="227"/>
      <c r="AN153" s="248"/>
      <c r="AO153" s="248"/>
      <c r="AP153" s="248"/>
      <c r="AQ153" s="248"/>
      <c r="AR153" s="248"/>
      <c r="AS153" s="75"/>
      <c r="AT153" s="75"/>
      <c r="AU153" s="316" t="s">
        <v>133</v>
      </c>
    </row>
    <row r="154" ht="15">
      <c r="AU154" s="316" t="s">
        <v>153</v>
      </c>
    </row>
    <row r="155" ht="15">
      <c r="AU155" s="316" t="s">
        <v>154</v>
      </c>
    </row>
    <row r="156" ht="15">
      <c r="AU156" s="227"/>
    </row>
    <row r="157" ht="15">
      <c r="AU157" s="227"/>
    </row>
    <row r="158" ht="15">
      <c r="AU158" s="227"/>
    </row>
    <row r="159" ht="15">
      <c r="AU159" s="315" t="s">
        <v>157</v>
      </c>
    </row>
    <row r="160" ht="15">
      <c r="AU160" s="316" t="s">
        <v>159</v>
      </c>
    </row>
    <row r="161" ht="15">
      <c r="AU161" s="316" t="s">
        <v>160</v>
      </c>
    </row>
  </sheetData>
  <sheetProtection/>
  <mergeCells count="71">
    <mergeCell ref="M6:AB6"/>
    <mergeCell ref="AC6:BD6"/>
    <mergeCell ref="C6:C8"/>
    <mergeCell ref="D6:D8"/>
    <mergeCell ref="E6:F6"/>
    <mergeCell ref="AS7:AT7"/>
    <mergeCell ref="K7:L7"/>
    <mergeCell ref="G6:L6"/>
    <mergeCell ref="AF7:AJ7"/>
    <mergeCell ref="AK7:AM7"/>
    <mergeCell ref="G7:H7"/>
    <mergeCell ref="Z7:AB7"/>
    <mergeCell ref="O7:Q7"/>
    <mergeCell ref="R7:V7"/>
    <mergeCell ref="X7:Y7"/>
    <mergeCell ref="Z51:AB51"/>
    <mergeCell ref="A6:A8"/>
    <mergeCell ref="A50:A52"/>
    <mergeCell ref="B50:B52"/>
    <mergeCell ref="C50:C52"/>
    <mergeCell ref="D50:D52"/>
    <mergeCell ref="BG6:BG8"/>
    <mergeCell ref="E7:E8"/>
    <mergeCell ref="F7:F8"/>
    <mergeCell ref="I7:J7"/>
    <mergeCell ref="AV7:AZ7"/>
    <mergeCell ref="B6:B8"/>
    <mergeCell ref="BE6:BF7"/>
    <mergeCell ref="AC7:AE7"/>
    <mergeCell ref="BB7:BD7"/>
    <mergeCell ref="AN7:AR7"/>
    <mergeCell ref="E50:F51"/>
    <mergeCell ref="X51:Y51"/>
    <mergeCell ref="R51:V51"/>
    <mergeCell ref="O51:Q51"/>
    <mergeCell ref="AN51:AR51"/>
    <mergeCell ref="A91:A93"/>
    <mergeCell ref="B91:B93"/>
    <mergeCell ref="C91:C93"/>
    <mergeCell ref="D91:D93"/>
    <mergeCell ref="E91:F92"/>
    <mergeCell ref="I92:J92"/>
    <mergeCell ref="AK51:AM51"/>
    <mergeCell ref="AF51:AJ51"/>
    <mergeCell ref="M50:BD50"/>
    <mergeCell ref="AN92:AR92"/>
    <mergeCell ref="AS92:AT92"/>
    <mergeCell ref="BB51:BD51"/>
    <mergeCell ref="BB92:BD92"/>
    <mergeCell ref="AV51:AZ51"/>
    <mergeCell ref="AS51:AT51"/>
    <mergeCell ref="AC51:AE51"/>
    <mergeCell ref="E141:F141"/>
    <mergeCell ref="O92:Q92"/>
    <mergeCell ref="R92:V92"/>
    <mergeCell ref="X92:Y92"/>
    <mergeCell ref="AF92:AJ92"/>
    <mergeCell ref="K92:L92"/>
    <mergeCell ref="Z92:AB92"/>
    <mergeCell ref="AC92:AE92"/>
    <mergeCell ref="G92:H92"/>
    <mergeCell ref="AK92:AM92"/>
    <mergeCell ref="BG91:BG93"/>
    <mergeCell ref="BG50:BG52"/>
    <mergeCell ref="I51:J51"/>
    <mergeCell ref="BE50:BF51"/>
    <mergeCell ref="AV92:AZ92"/>
    <mergeCell ref="G91:L91"/>
    <mergeCell ref="G50:L50"/>
    <mergeCell ref="M91:BD91"/>
    <mergeCell ref="BE91:BF92"/>
  </mergeCells>
  <printOptions/>
  <pageMargins left="0.196850393700787" right="1.273622047" top="0.2" bottom="0.196850393700787" header="0.31496062992126" footer="0.31496062992126"/>
  <pageSetup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9"/>
  <sheetViews>
    <sheetView zoomScalePageLayoutView="0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52" sqref="F152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8.421875" style="0" customWidth="1"/>
    <col min="4" max="4" width="10.421875" style="0" customWidth="1"/>
    <col min="5" max="5" width="7.57421875" style="14" customWidth="1"/>
    <col min="6" max="6" width="13.140625" style="14" customWidth="1"/>
    <col min="7" max="7" width="5.7109375" style="14" customWidth="1"/>
    <col min="8" max="8" width="14.00390625" style="14" customWidth="1"/>
    <col min="9" max="16" width="8.28125" style="0" customWidth="1"/>
    <col min="17" max="17" width="7.7109375" style="0" customWidth="1"/>
    <col min="18" max="18" width="14.421875" style="0" customWidth="1"/>
    <col min="19" max="19" width="11.8515625" style="0" customWidth="1"/>
  </cols>
  <sheetData>
    <row r="1" spans="1:8" ht="18.75">
      <c r="A1" s="1" t="s">
        <v>20</v>
      </c>
      <c r="B1" s="17"/>
      <c r="C1" s="17"/>
      <c r="D1" s="17"/>
      <c r="E1" s="17"/>
      <c r="F1" s="17"/>
      <c r="G1" s="17"/>
      <c r="H1" s="17"/>
    </row>
    <row r="2" spans="1:4" ht="15">
      <c r="A2" s="8" t="s">
        <v>116</v>
      </c>
      <c r="B2" s="14"/>
      <c r="C2" s="14"/>
      <c r="D2" s="14"/>
    </row>
    <row r="3" spans="1:8" ht="15">
      <c r="A3" s="2" t="s">
        <v>124</v>
      </c>
      <c r="C3" s="14"/>
      <c r="D3" s="14"/>
      <c r="E3" s="3"/>
      <c r="F3" s="3"/>
      <c r="G3" s="3"/>
      <c r="H3" s="3"/>
    </row>
    <row r="4" spans="1:8" ht="15.75" thickBot="1">
      <c r="A4" s="2" t="s">
        <v>12</v>
      </c>
      <c r="C4" s="14"/>
      <c r="D4" s="14"/>
      <c r="E4" s="3"/>
      <c r="F4" s="3"/>
      <c r="G4" s="3"/>
      <c r="H4" s="3"/>
    </row>
    <row r="5" spans="1:19" ht="15.75" customHeight="1" thickTop="1">
      <c r="A5" s="675" t="s">
        <v>0</v>
      </c>
      <c r="B5" s="675" t="s">
        <v>1</v>
      </c>
      <c r="C5" s="635" t="s">
        <v>2</v>
      </c>
      <c r="D5" s="684" t="s">
        <v>10</v>
      </c>
      <c r="E5" s="687" t="s">
        <v>21</v>
      </c>
      <c r="F5" s="687"/>
      <c r="G5" s="690" t="s">
        <v>7</v>
      </c>
      <c r="H5" s="691"/>
      <c r="I5" s="682" t="s">
        <v>3</v>
      </c>
      <c r="J5" s="658"/>
      <c r="K5" s="658"/>
      <c r="L5" s="658"/>
      <c r="M5" s="658"/>
      <c r="N5" s="658"/>
      <c r="O5" s="658"/>
      <c r="P5" s="683"/>
      <c r="Q5" s="678" t="s">
        <v>22</v>
      </c>
      <c r="R5" s="678"/>
      <c r="S5" s="638" t="s">
        <v>8</v>
      </c>
    </row>
    <row r="6" spans="1:19" ht="15">
      <c r="A6" s="676"/>
      <c r="B6" s="676"/>
      <c r="C6" s="636"/>
      <c r="D6" s="685"/>
      <c r="E6" s="641" t="s">
        <v>42</v>
      </c>
      <c r="F6" s="641" t="s">
        <v>13</v>
      </c>
      <c r="G6" s="695" t="s">
        <v>128</v>
      </c>
      <c r="H6" s="681"/>
      <c r="I6" s="696" t="s">
        <v>125</v>
      </c>
      <c r="J6" s="673"/>
      <c r="K6" s="693" t="s">
        <v>138</v>
      </c>
      <c r="L6" s="673"/>
      <c r="M6" s="693" t="s">
        <v>135</v>
      </c>
      <c r="N6" s="673"/>
      <c r="O6" s="693" t="s">
        <v>139</v>
      </c>
      <c r="P6" s="694"/>
      <c r="Q6" s="679"/>
      <c r="R6" s="679"/>
      <c r="S6" s="639"/>
    </row>
    <row r="7" spans="1:19" ht="78.75" customHeight="1" thickBot="1">
      <c r="A7" s="677"/>
      <c r="B7" s="677"/>
      <c r="C7" s="637"/>
      <c r="D7" s="686"/>
      <c r="E7" s="640"/>
      <c r="F7" s="640"/>
      <c r="G7" s="87" t="s">
        <v>42</v>
      </c>
      <c r="H7" s="87" t="s">
        <v>13</v>
      </c>
      <c r="I7" s="219" t="s">
        <v>126</v>
      </c>
      <c r="J7" s="45" t="s">
        <v>127</v>
      </c>
      <c r="K7" s="45" t="s">
        <v>146</v>
      </c>
      <c r="L7" s="45" t="s">
        <v>58</v>
      </c>
      <c r="M7" s="45" t="s">
        <v>136</v>
      </c>
      <c r="N7" s="45" t="s">
        <v>137</v>
      </c>
      <c r="O7" s="45" t="s">
        <v>145</v>
      </c>
      <c r="P7" s="45" t="s">
        <v>108</v>
      </c>
      <c r="Q7" s="111" t="s">
        <v>42</v>
      </c>
      <c r="R7" s="217" t="s">
        <v>13</v>
      </c>
      <c r="S7" s="640"/>
    </row>
    <row r="8" spans="1:19" ht="15.75" thickTop="1">
      <c r="A8" s="4">
        <v>1</v>
      </c>
      <c r="B8" s="5" t="s">
        <v>14</v>
      </c>
      <c r="C8" s="4" t="s">
        <v>4</v>
      </c>
      <c r="D8" s="25">
        <v>11000</v>
      </c>
      <c r="E8" s="13">
        <v>0</v>
      </c>
      <c r="F8" s="26">
        <f>E8*D8</f>
        <v>0</v>
      </c>
      <c r="G8" s="100">
        <v>0</v>
      </c>
      <c r="H8" s="98">
        <f>G8*D8</f>
        <v>0</v>
      </c>
      <c r="I8" s="113"/>
      <c r="J8" s="47"/>
      <c r="K8" s="47"/>
      <c r="L8" s="47"/>
      <c r="M8" s="47"/>
      <c r="N8" s="47"/>
      <c r="O8" s="47"/>
      <c r="P8" s="47"/>
      <c r="Q8" s="47">
        <f>E8+G8-I8-J8-K8-L8-M8-N8-O8-P8</f>
        <v>0</v>
      </c>
      <c r="R8" s="81">
        <f aca="true" t="shared" si="0" ref="R8:R19">Q8*D8</f>
        <v>0</v>
      </c>
      <c r="S8" s="6"/>
    </row>
    <row r="9" spans="1:19" ht="15">
      <c r="A9" s="4">
        <v>2</v>
      </c>
      <c r="B9" s="5" t="s">
        <v>15</v>
      </c>
      <c r="C9" s="4" t="s">
        <v>9</v>
      </c>
      <c r="D9" s="25">
        <v>25000</v>
      </c>
      <c r="E9" s="13">
        <v>0</v>
      </c>
      <c r="F9" s="26">
        <f aca="true" t="shared" si="1" ref="F9:F19">E9*D9</f>
        <v>0</v>
      </c>
      <c r="G9" s="101">
        <v>0</v>
      </c>
      <c r="H9" s="98">
        <f aca="true" t="shared" si="2" ref="H9:H19">G9*D9</f>
        <v>0</v>
      </c>
      <c r="I9" s="114"/>
      <c r="J9" s="49"/>
      <c r="K9" s="47"/>
      <c r="L9" s="47"/>
      <c r="M9" s="47"/>
      <c r="N9" s="47"/>
      <c r="O9" s="47"/>
      <c r="P9" s="47"/>
      <c r="Q9" s="47">
        <f aca="true" t="shared" si="3" ref="Q9:Q19">E9+G9-I9-J9-K9-L9-M9-N9-O9-P9</f>
        <v>0</v>
      </c>
      <c r="R9" s="81">
        <f t="shared" si="0"/>
        <v>0</v>
      </c>
      <c r="S9" s="50">
        <v>43344</v>
      </c>
    </row>
    <row r="10" spans="1:19" ht="15">
      <c r="A10" s="4">
        <v>3</v>
      </c>
      <c r="B10" s="5" t="s">
        <v>23</v>
      </c>
      <c r="C10" s="4" t="s">
        <v>9</v>
      </c>
      <c r="D10" s="25">
        <v>85000</v>
      </c>
      <c r="E10" s="13">
        <v>0</v>
      </c>
      <c r="F10" s="26">
        <f t="shared" si="1"/>
        <v>0</v>
      </c>
      <c r="G10" s="101">
        <v>0</v>
      </c>
      <c r="H10" s="98">
        <f t="shared" si="2"/>
        <v>0</v>
      </c>
      <c r="I10" s="114"/>
      <c r="J10" s="49"/>
      <c r="K10" s="47"/>
      <c r="L10" s="47"/>
      <c r="M10" s="47"/>
      <c r="N10" s="47"/>
      <c r="O10" s="47"/>
      <c r="P10" s="47"/>
      <c r="Q10" s="47">
        <f t="shared" si="3"/>
        <v>0</v>
      </c>
      <c r="R10" s="81">
        <f t="shared" si="0"/>
        <v>0</v>
      </c>
      <c r="S10" s="50">
        <v>42887</v>
      </c>
    </row>
    <row r="11" spans="1:19" ht="15">
      <c r="A11" s="4">
        <v>4</v>
      </c>
      <c r="B11" s="5" t="s">
        <v>16</v>
      </c>
      <c r="C11" s="4" t="s">
        <v>4</v>
      </c>
      <c r="D11" s="25">
        <v>19000</v>
      </c>
      <c r="E11" s="13">
        <v>0</v>
      </c>
      <c r="F11" s="26">
        <f t="shared" si="1"/>
        <v>0</v>
      </c>
      <c r="G11" s="101">
        <v>0</v>
      </c>
      <c r="H11" s="98">
        <f t="shared" si="2"/>
        <v>0</v>
      </c>
      <c r="I11" s="114"/>
      <c r="J11" s="49"/>
      <c r="K11" s="47"/>
      <c r="L11" s="47"/>
      <c r="M11" s="47"/>
      <c r="N11" s="47"/>
      <c r="O11" s="47"/>
      <c r="P11" s="47"/>
      <c r="Q11" s="47">
        <f t="shared" si="3"/>
        <v>0</v>
      </c>
      <c r="R11" s="81">
        <f t="shared" si="0"/>
        <v>0</v>
      </c>
      <c r="S11" s="50">
        <v>43160</v>
      </c>
    </row>
    <row r="12" spans="1:19" ht="15">
      <c r="A12" s="4">
        <v>5</v>
      </c>
      <c r="B12" s="5" t="s">
        <v>17</v>
      </c>
      <c r="C12" s="4" t="s">
        <v>11</v>
      </c>
      <c r="D12" s="25">
        <v>11896.908</v>
      </c>
      <c r="E12" s="13">
        <v>0</v>
      </c>
      <c r="F12" s="26">
        <f t="shared" si="1"/>
        <v>0</v>
      </c>
      <c r="G12" s="101">
        <v>0</v>
      </c>
      <c r="H12" s="98">
        <f t="shared" si="2"/>
        <v>0</v>
      </c>
      <c r="I12" s="114"/>
      <c r="J12" s="49"/>
      <c r="K12" s="47"/>
      <c r="L12" s="47"/>
      <c r="M12" s="47"/>
      <c r="N12" s="47"/>
      <c r="O12" s="47"/>
      <c r="P12" s="47"/>
      <c r="Q12" s="47">
        <f t="shared" si="3"/>
        <v>0</v>
      </c>
      <c r="R12" s="81">
        <f t="shared" si="0"/>
        <v>0</v>
      </c>
      <c r="S12" s="50">
        <v>43009</v>
      </c>
    </row>
    <row r="13" spans="1:19" ht="15">
      <c r="A13" s="4">
        <v>6</v>
      </c>
      <c r="B13" s="5" t="s">
        <v>18</v>
      </c>
      <c r="C13" s="4" t="s">
        <v>11</v>
      </c>
      <c r="D13" s="25">
        <v>10010.050251256282</v>
      </c>
      <c r="E13" s="13">
        <v>0</v>
      </c>
      <c r="F13" s="26">
        <f t="shared" si="1"/>
        <v>0</v>
      </c>
      <c r="G13" s="101">
        <v>0</v>
      </c>
      <c r="H13" s="98">
        <f t="shared" si="2"/>
        <v>0</v>
      </c>
      <c r="I13" s="114"/>
      <c r="J13" s="49"/>
      <c r="K13" s="47"/>
      <c r="L13" s="47"/>
      <c r="M13" s="47"/>
      <c r="N13" s="47"/>
      <c r="O13" s="47"/>
      <c r="P13" s="47"/>
      <c r="Q13" s="47">
        <f t="shared" si="3"/>
        <v>0</v>
      </c>
      <c r="R13" s="81">
        <f t="shared" si="0"/>
        <v>0</v>
      </c>
      <c r="S13" s="6" t="s">
        <v>26</v>
      </c>
    </row>
    <row r="14" spans="1:19" ht="15">
      <c r="A14" s="18">
        <v>7</v>
      </c>
      <c r="B14" s="19" t="s">
        <v>24</v>
      </c>
      <c r="C14" s="18" t="s">
        <v>19</v>
      </c>
      <c r="D14" s="27">
        <v>25000</v>
      </c>
      <c r="E14" s="20">
        <v>0</v>
      </c>
      <c r="F14" s="28">
        <f t="shared" si="1"/>
        <v>0</v>
      </c>
      <c r="G14" s="101">
        <v>0</v>
      </c>
      <c r="H14" s="98">
        <f t="shared" si="2"/>
        <v>0</v>
      </c>
      <c r="I14" s="115"/>
      <c r="J14" s="52"/>
      <c r="K14" s="69"/>
      <c r="L14" s="69"/>
      <c r="M14" s="69"/>
      <c r="N14" s="69"/>
      <c r="O14" s="69"/>
      <c r="P14" s="69"/>
      <c r="Q14" s="47">
        <f t="shared" si="3"/>
        <v>0</v>
      </c>
      <c r="R14" s="81">
        <f t="shared" si="0"/>
        <v>0</v>
      </c>
      <c r="S14" s="21" t="s">
        <v>25</v>
      </c>
    </row>
    <row r="15" spans="1:19" ht="15">
      <c r="A15" s="4">
        <v>8</v>
      </c>
      <c r="B15" s="5" t="s">
        <v>14</v>
      </c>
      <c r="C15" s="4" t="s">
        <v>74</v>
      </c>
      <c r="D15" s="25">
        <v>14000</v>
      </c>
      <c r="E15" s="13">
        <v>0</v>
      </c>
      <c r="F15" s="28">
        <f t="shared" si="1"/>
        <v>0</v>
      </c>
      <c r="G15" s="101">
        <v>0</v>
      </c>
      <c r="H15" s="98">
        <f t="shared" si="2"/>
        <v>0</v>
      </c>
      <c r="I15" s="114"/>
      <c r="J15" s="49"/>
      <c r="K15" s="47"/>
      <c r="L15" s="47"/>
      <c r="M15" s="47"/>
      <c r="N15" s="47"/>
      <c r="O15" s="47"/>
      <c r="P15" s="47"/>
      <c r="Q15" s="47">
        <f t="shared" si="3"/>
        <v>0</v>
      </c>
      <c r="R15" s="81">
        <f t="shared" si="0"/>
        <v>0</v>
      </c>
      <c r="S15" s="6"/>
    </row>
    <row r="16" spans="1:19" ht="15">
      <c r="A16" s="4">
        <v>9</v>
      </c>
      <c r="B16" s="5" t="s">
        <v>15</v>
      </c>
      <c r="C16" s="4" t="s">
        <v>33</v>
      </c>
      <c r="D16" s="25">
        <v>28000</v>
      </c>
      <c r="E16" s="13">
        <v>0</v>
      </c>
      <c r="F16" s="28">
        <f t="shared" si="1"/>
        <v>0</v>
      </c>
      <c r="G16" s="101">
        <v>0</v>
      </c>
      <c r="H16" s="98">
        <f t="shared" si="2"/>
        <v>0</v>
      </c>
      <c r="I16" s="114"/>
      <c r="J16" s="49"/>
      <c r="K16" s="47"/>
      <c r="L16" s="47"/>
      <c r="M16" s="47"/>
      <c r="N16" s="47"/>
      <c r="O16" s="47"/>
      <c r="P16" s="47"/>
      <c r="Q16" s="47">
        <f t="shared" si="3"/>
        <v>0</v>
      </c>
      <c r="R16" s="81">
        <f t="shared" si="0"/>
        <v>0</v>
      </c>
      <c r="S16" s="6"/>
    </row>
    <row r="17" spans="1:19" ht="15">
      <c r="A17" s="4">
        <v>10</v>
      </c>
      <c r="B17" s="5" t="s">
        <v>23</v>
      </c>
      <c r="C17" s="4" t="s">
        <v>33</v>
      </c>
      <c r="D17" s="25">
        <v>71000</v>
      </c>
      <c r="E17" s="13">
        <v>0</v>
      </c>
      <c r="F17" s="28">
        <f t="shared" si="1"/>
        <v>0</v>
      </c>
      <c r="G17" s="101">
        <v>0</v>
      </c>
      <c r="H17" s="98">
        <f t="shared" si="2"/>
        <v>0</v>
      </c>
      <c r="I17" s="114"/>
      <c r="J17" s="49"/>
      <c r="K17" s="47"/>
      <c r="L17" s="47"/>
      <c r="M17" s="47"/>
      <c r="N17" s="47"/>
      <c r="O17" s="47"/>
      <c r="P17" s="47"/>
      <c r="Q17" s="47">
        <f t="shared" si="3"/>
        <v>0</v>
      </c>
      <c r="R17" s="81">
        <f t="shared" si="0"/>
        <v>0</v>
      </c>
      <c r="S17" s="6"/>
    </row>
    <row r="18" spans="1:19" ht="15">
      <c r="A18" s="4">
        <v>11</v>
      </c>
      <c r="B18" s="5" t="s">
        <v>16</v>
      </c>
      <c r="C18" s="4" t="s">
        <v>74</v>
      </c>
      <c r="D18" s="25">
        <v>18200</v>
      </c>
      <c r="E18" s="13">
        <v>0</v>
      </c>
      <c r="F18" s="28">
        <f t="shared" si="1"/>
        <v>0</v>
      </c>
      <c r="G18" s="101">
        <v>0</v>
      </c>
      <c r="H18" s="98">
        <f t="shared" si="2"/>
        <v>0</v>
      </c>
      <c r="I18" s="114"/>
      <c r="J18" s="49"/>
      <c r="K18" s="47"/>
      <c r="L18" s="47"/>
      <c r="M18" s="47"/>
      <c r="N18" s="47"/>
      <c r="O18" s="47"/>
      <c r="P18" s="47"/>
      <c r="Q18" s="47">
        <f t="shared" si="3"/>
        <v>0</v>
      </c>
      <c r="R18" s="81">
        <f t="shared" si="0"/>
        <v>0</v>
      </c>
      <c r="S18" s="6"/>
    </row>
    <row r="19" spans="1:19" ht="15.75" thickBot="1">
      <c r="A19" s="57">
        <v>12</v>
      </c>
      <c r="B19" s="103" t="s">
        <v>24</v>
      </c>
      <c r="C19" s="57" t="s">
        <v>62</v>
      </c>
      <c r="D19" s="104">
        <v>37500</v>
      </c>
      <c r="E19" s="40">
        <v>0</v>
      </c>
      <c r="F19" s="28">
        <f t="shared" si="1"/>
        <v>0</v>
      </c>
      <c r="G19" s="101">
        <v>0</v>
      </c>
      <c r="H19" s="98">
        <f t="shared" si="2"/>
        <v>0</v>
      </c>
      <c r="I19" s="116"/>
      <c r="J19" s="92"/>
      <c r="K19" s="69"/>
      <c r="L19" s="69"/>
      <c r="M19" s="69"/>
      <c r="N19" s="69"/>
      <c r="O19" s="69"/>
      <c r="P19" s="69"/>
      <c r="Q19" s="47">
        <f t="shared" si="3"/>
        <v>0</v>
      </c>
      <c r="R19" s="81">
        <f t="shared" si="0"/>
        <v>0</v>
      </c>
      <c r="S19" s="108"/>
    </row>
    <row r="20" spans="1:19" ht="16.5" thickBot="1" thickTop="1">
      <c r="A20" s="22" t="s">
        <v>43</v>
      </c>
      <c r="B20" s="22"/>
      <c r="C20" s="22"/>
      <c r="D20" s="23"/>
      <c r="E20" s="22"/>
      <c r="F20" s="11">
        <f>SUM(F8:F14)</f>
        <v>0</v>
      </c>
      <c r="G20" s="11"/>
      <c r="H20" s="11">
        <f>SUM(H8:H19)</f>
        <v>0</v>
      </c>
      <c r="I20" s="117"/>
      <c r="J20" s="24"/>
      <c r="K20" s="24"/>
      <c r="L20" s="24"/>
      <c r="M20" s="24"/>
      <c r="N20" s="24"/>
      <c r="O20" s="24"/>
      <c r="P20" s="24"/>
      <c r="Q20" s="71"/>
      <c r="R20" s="84">
        <f>SUM(R8:R14)</f>
        <v>0</v>
      </c>
      <c r="S20" s="24"/>
    </row>
    <row r="21" spans="1:19" ht="15.75" thickTop="1">
      <c r="A21" s="72"/>
      <c r="B21" s="72"/>
      <c r="C21" s="72"/>
      <c r="D21" s="73"/>
      <c r="E21" s="72"/>
      <c r="F21" s="74"/>
      <c r="G21" s="74"/>
      <c r="H21" s="74"/>
      <c r="I21" s="75"/>
      <c r="J21" s="75"/>
      <c r="K21" s="75"/>
      <c r="L21" s="75"/>
      <c r="M21" s="75"/>
      <c r="N21" s="75"/>
      <c r="O21" s="75"/>
      <c r="P21" s="75"/>
      <c r="Q21" s="77"/>
      <c r="R21" s="76"/>
      <c r="S21" s="75"/>
    </row>
    <row r="22" spans="1:19" ht="15.75">
      <c r="A22" s="236">
        <v>1</v>
      </c>
      <c r="B22" s="240" t="s">
        <v>150</v>
      </c>
      <c r="C22" s="227"/>
      <c r="D22" s="244" t="s">
        <v>151</v>
      </c>
      <c r="E22" s="235"/>
      <c r="F22" s="241"/>
      <c r="G22" s="237"/>
      <c r="H22" s="237"/>
      <c r="I22" s="227"/>
      <c r="J22" s="229"/>
      <c r="K22" s="227"/>
      <c r="L22" s="235"/>
      <c r="M22" s="235"/>
      <c r="N22" s="235"/>
      <c r="O22" s="235"/>
      <c r="P22" s="235"/>
      <c r="Q22" s="75"/>
      <c r="R22" s="235" t="s">
        <v>147</v>
      </c>
      <c r="S22" s="75"/>
    </row>
    <row r="23" spans="1:19" ht="15.75">
      <c r="A23" s="236"/>
      <c r="B23" s="240" t="s">
        <v>152</v>
      </c>
      <c r="C23" s="227"/>
      <c r="D23" s="242"/>
      <c r="E23" s="235"/>
      <c r="F23" s="243"/>
      <c r="G23" s="237"/>
      <c r="H23" s="237"/>
      <c r="I23" s="235" t="s">
        <v>133</v>
      </c>
      <c r="J23" s="230"/>
      <c r="K23" s="227"/>
      <c r="L23" s="235"/>
      <c r="M23" s="235"/>
      <c r="N23" s="235"/>
      <c r="O23" s="235"/>
      <c r="P23" s="235"/>
      <c r="Q23" s="75"/>
      <c r="R23" s="235" t="s">
        <v>163</v>
      </c>
      <c r="S23" s="75"/>
    </row>
    <row r="24" spans="1:19" ht="15.75">
      <c r="A24" s="236"/>
      <c r="B24" s="240"/>
      <c r="C24" s="227"/>
      <c r="D24" s="243"/>
      <c r="E24" s="235"/>
      <c r="F24" s="243"/>
      <c r="G24" s="237"/>
      <c r="H24" s="237"/>
      <c r="I24" s="235" t="s">
        <v>153</v>
      </c>
      <c r="J24" s="229"/>
      <c r="K24" s="227"/>
      <c r="L24" s="235"/>
      <c r="M24" s="235"/>
      <c r="N24" s="235"/>
      <c r="O24" s="235"/>
      <c r="P24" s="235"/>
      <c r="Q24" s="75"/>
      <c r="R24" s="235"/>
      <c r="S24" s="226"/>
    </row>
    <row r="25" spans="1:19" ht="15.75">
      <c r="A25" s="227"/>
      <c r="B25" s="227"/>
      <c r="C25" s="227"/>
      <c r="D25" s="227"/>
      <c r="E25" s="235"/>
      <c r="F25" s="243"/>
      <c r="G25" s="237"/>
      <c r="H25" s="237"/>
      <c r="I25" s="235" t="s">
        <v>154</v>
      </c>
      <c r="J25" s="229"/>
      <c r="K25" s="227"/>
      <c r="L25" s="248"/>
      <c r="M25" s="248"/>
      <c r="N25" s="248"/>
      <c r="O25" s="248"/>
      <c r="P25" s="248"/>
      <c r="Q25" s="75"/>
      <c r="R25" s="248"/>
      <c r="S25" s="226"/>
    </row>
    <row r="26" spans="1:19" ht="15.75">
      <c r="A26" s="236">
        <v>2</v>
      </c>
      <c r="B26" s="240" t="s">
        <v>161</v>
      </c>
      <c r="C26" s="227"/>
      <c r="D26" s="242" t="s">
        <v>155</v>
      </c>
      <c r="E26" s="235"/>
      <c r="F26" s="243"/>
      <c r="G26" s="237"/>
      <c r="H26" s="237"/>
      <c r="I26" s="227"/>
      <c r="J26" s="229"/>
      <c r="K26" s="227"/>
      <c r="L26" s="248"/>
      <c r="M26" s="248"/>
      <c r="N26" s="248"/>
      <c r="O26" s="248"/>
      <c r="P26" s="248"/>
      <c r="Q26" s="75"/>
      <c r="R26" s="248"/>
      <c r="S26" s="226"/>
    </row>
    <row r="27" spans="1:19" ht="15.75">
      <c r="A27" s="236"/>
      <c r="B27" s="240" t="s">
        <v>162</v>
      </c>
      <c r="C27" s="227"/>
      <c r="D27" s="243"/>
      <c r="E27" s="235"/>
      <c r="F27" s="241"/>
      <c r="G27" s="237"/>
      <c r="H27" s="237"/>
      <c r="I27" s="227"/>
      <c r="J27" s="228"/>
      <c r="K27" s="227"/>
      <c r="L27" s="228"/>
      <c r="M27" s="228"/>
      <c r="N27" s="228"/>
      <c r="O27" s="228"/>
      <c r="P27" s="228"/>
      <c r="Q27" s="75"/>
      <c r="R27" s="228"/>
      <c r="S27" s="226"/>
    </row>
    <row r="28" spans="1:19" ht="15.75">
      <c r="A28" s="236"/>
      <c r="B28" s="240"/>
      <c r="C28" s="227"/>
      <c r="D28" s="240"/>
      <c r="E28" s="235"/>
      <c r="F28" s="241"/>
      <c r="G28" s="237"/>
      <c r="H28" s="237"/>
      <c r="I28" s="227"/>
      <c r="J28" s="228"/>
      <c r="K28" s="227"/>
      <c r="L28" s="247"/>
      <c r="M28" s="247"/>
      <c r="N28" s="247"/>
      <c r="O28" s="247"/>
      <c r="P28" s="227"/>
      <c r="Q28" s="75"/>
      <c r="R28" s="227"/>
      <c r="S28" s="226"/>
    </row>
    <row r="29" spans="1:19" ht="15.75">
      <c r="A29" s="227"/>
      <c r="B29" s="227"/>
      <c r="C29" s="227"/>
      <c r="D29" s="227"/>
      <c r="E29" s="241"/>
      <c r="F29" s="241"/>
      <c r="G29" s="237"/>
      <c r="H29" s="237"/>
      <c r="I29" s="247" t="s">
        <v>157</v>
      </c>
      <c r="J29" s="228"/>
      <c r="K29" s="227"/>
      <c r="L29" s="235"/>
      <c r="M29" s="235"/>
      <c r="N29" s="235"/>
      <c r="O29" s="235"/>
      <c r="P29" s="247"/>
      <c r="Q29" s="75"/>
      <c r="R29" s="247" t="s">
        <v>148</v>
      </c>
      <c r="S29" s="226"/>
    </row>
    <row r="30" spans="1:19" ht="15.75">
      <c r="A30" s="236">
        <v>3</v>
      </c>
      <c r="B30" s="240" t="s">
        <v>156</v>
      </c>
      <c r="C30" s="227"/>
      <c r="D30" s="244" t="s">
        <v>155</v>
      </c>
      <c r="E30" s="245"/>
      <c r="F30" s="245"/>
      <c r="G30" s="238"/>
      <c r="H30" s="238"/>
      <c r="I30" s="235" t="s">
        <v>159</v>
      </c>
      <c r="J30" s="248"/>
      <c r="K30" s="227"/>
      <c r="L30" s="235"/>
      <c r="M30" s="235"/>
      <c r="N30" s="235"/>
      <c r="O30" s="235"/>
      <c r="P30" s="235"/>
      <c r="Q30" s="75"/>
      <c r="R30" s="235" t="s">
        <v>149</v>
      </c>
      <c r="S30" s="75"/>
    </row>
    <row r="31" spans="1:19" ht="15.75">
      <c r="A31" s="236"/>
      <c r="B31" s="240" t="s">
        <v>158</v>
      </c>
      <c r="C31" s="240"/>
      <c r="D31" s="240"/>
      <c r="E31" s="239"/>
      <c r="F31" s="239"/>
      <c r="G31" s="238"/>
      <c r="H31" s="238"/>
      <c r="I31" s="235" t="s">
        <v>160</v>
      </c>
      <c r="J31" s="248"/>
      <c r="K31" s="227"/>
      <c r="L31" s="248"/>
      <c r="M31" s="248"/>
      <c r="N31" s="248"/>
      <c r="O31" s="248"/>
      <c r="P31" s="248"/>
      <c r="Q31" s="75"/>
      <c r="R31" s="75"/>
      <c r="S31" s="75"/>
    </row>
    <row r="32" spans="1:19" ht="15">
      <c r="A32" s="72"/>
      <c r="B32" s="72"/>
      <c r="C32" s="72"/>
      <c r="D32" s="73"/>
      <c r="E32" s="72"/>
      <c r="F32" s="74"/>
      <c r="G32" s="74"/>
      <c r="H32" s="74"/>
      <c r="I32" s="75"/>
      <c r="J32" s="75"/>
      <c r="K32" s="75"/>
      <c r="L32" s="75"/>
      <c r="M32" s="75"/>
      <c r="N32" s="75"/>
      <c r="O32" s="75"/>
      <c r="P32" s="75"/>
      <c r="Q32" s="137"/>
      <c r="R32" s="75"/>
      <c r="S32" s="75"/>
    </row>
    <row r="33" spans="1:19" ht="15">
      <c r="A33" s="72"/>
      <c r="B33" s="72"/>
      <c r="C33" s="72"/>
      <c r="D33" s="73"/>
      <c r="E33" s="72"/>
      <c r="F33" s="74"/>
      <c r="G33" s="74"/>
      <c r="H33" s="74"/>
      <c r="I33" s="75"/>
      <c r="J33" s="75"/>
      <c r="K33" s="75"/>
      <c r="L33" s="75"/>
      <c r="M33" s="75"/>
      <c r="N33" s="75"/>
      <c r="O33" s="75"/>
      <c r="P33" s="75"/>
      <c r="Q33" s="137"/>
      <c r="R33" s="75"/>
      <c r="S33" s="75"/>
    </row>
    <row r="34" spans="1:19" ht="15">
      <c r="A34" s="72"/>
      <c r="B34" s="72"/>
      <c r="C34" s="72"/>
      <c r="D34" s="73"/>
      <c r="E34" s="72"/>
      <c r="F34" s="74"/>
      <c r="G34" s="74"/>
      <c r="H34" s="74"/>
      <c r="I34" s="75"/>
      <c r="J34" s="75"/>
      <c r="K34" s="75"/>
      <c r="L34" s="75"/>
      <c r="M34" s="75"/>
      <c r="N34" s="75"/>
      <c r="O34" s="75"/>
      <c r="P34" s="75"/>
      <c r="Q34" s="137"/>
      <c r="R34" s="75"/>
      <c r="S34" s="75"/>
    </row>
    <row r="35" spans="1:19" ht="15">
      <c r="A35" s="72"/>
      <c r="B35" s="72"/>
      <c r="C35" s="72"/>
      <c r="D35" s="73"/>
      <c r="E35" s="72"/>
      <c r="F35" s="74"/>
      <c r="G35" s="74"/>
      <c r="H35" s="74"/>
      <c r="I35" s="75"/>
      <c r="J35" s="75"/>
      <c r="K35" s="75"/>
      <c r="L35" s="75"/>
      <c r="M35" s="75"/>
      <c r="N35" s="75"/>
      <c r="O35" s="75"/>
      <c r="P35" s="75"/>
      <c r="Q35" s="137"/>
      <c r="R35" s="75"/>
      <c r="S35" s="75"/>
    </row>
    <row r="36" spans="1:19" ht="15">
      <c r="A36" s="72"/>
      <c r="B36" s="72"/>
      <c r="C36" s="72"/>
      <c r="D36" s="73"/>
      <c r="E36" s="72"/>
      <c r="F36" s="74"/>
      <c r="G36" s="74"/>
      <c r="H36" s="74"/>
      <c r="I36" s="75"/>
      <c r="J36" s="75"/>
      <c r="K36" s="75"/>
      <c r="L36" s="75"/>
      <c r="M36" s="75"/>
      <c r="N36" s="75"/>
      <c r="O36" s="75"/>
      <c r="P36" s="75"/>
      <c r="Q36" s="137"/>
      <c r="R36" s="75"/>
      <c r="S36" s="75"/>
    </row>
    <row r="37" spans="1:19" ht="15">
      <c r="A37" s="72"/>
      <c r="B37" s="72"/>
      <c r="C37" s="72"/>
      <c r="D37" s="73"/>
      <c r="E37" s="72"/>
      <c r="F37" s="74"/>
      <c r="G37" s="74"/>
      <c r="H37" s="74"/>
      <c r="I37" s="75"/>
      <c r="J37" s="75"/>
      <c r="K37" s="75"/>
      <c r="L37" s="75"/>
      <c r="M37" s="75"/>
      <c r="N37" s="75"/>
      <c r="O37" s="75"/>
      <c r="P37" s="75"/>
      <c r="Q37" s="137"/>
      <c r="R37" s="75"/>
      <c r="S37" s="75"/>
    </row>
    <row r="38" spans="1:19" ht="15">
      <c r="A38" s="72"/>
      <c r="B38" s="72"/>
      <c r="C38" s="72"/>
      <c r="D38" s="73"/>
      <c r="E38" s="72"/>
      <c r="F38" s="74"/>
      <c r="G38" s="74"/>
      <c r="H38" s="74"/>
      <c r="I38" s="75"/>
      <c r="J38" s="75"/>
      <c r="K38" s="75"/>
      <c r="L38" s="75"/>
      <c r="M38" s="75"/>
      <c r="N38" s="75"/>
      <c r="O38" s="75"/>
      <c r="P38" s="75"/>
      <c r="Q38" s="137"/>
      <c r="R38" s="75"/>
      <c r="S38" s="75"/>
    </row>
    <row r="39" spans="1:19" ht="15">
      <c r="A39" s="72"/>
      <c r="B39" s="72"/>
      <c r="C39" s="72"/>
      <c r="D39" s="73"/>
      <c r="E39" s="72"/>
      <c r="F39" s="74"/>
      <c r="G39" s="74"/>
      <c r="H39" s="74"/>
      <c r="I39" s="75"/>
      <c r="J39" s="75"/>
      <c r="K39" s="75"/>
      <c r="L39" s="75"/>
      <c r="M39" s="75"/>
      <c r="N39" s="75"/>
      <c r="O39" s="75"/>
      <c r="P39" s="75"/>
      <c r="Q39" s="137"/>
      <c r="R39" s="75"/>
      <c r="S39" s="75"/>
    </row>
    <row r="40" spans="1:19" ht="15">
      <c r="A40" s="72"/>
      <c r="B40" s="72"/>
      <c r="C40" s="72"/>
      <c r="D40" s="73"/>
      <c r="E40" s="72"/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137"/>
      <c r="R40" s="75"/>
      <c r="S40" s="75"/>
    </row>
    <row r="41" spans="1:19" ht="15">
      <c r="A41" s="72"/>
      <c r="B41" s="72"/>
      <c r="C41" s="72"/>
      <c r="D41" s="73"/>
      <c r="E41" s="72"/>
      <c r="F41" s="74"/>
      <c r="G41" s="74"/>
      <c r="H41" s="74"/>
      <c r="I41" s="75"/>
      <c r="J41" s="75"/>
      <c r="K41" s="75"/>
      <c r="L41" s="75"/>
      <c r="M41" s="75"/>
      <c r="N41" s="75"/>
      <c r="O41" s="75"/>
      <c r="P41" s="75"/>
      <c r="Q41" s="137"/>
      <c r="R41" s="75"/>
      <c r="S41" s="75"/>
    </row>
    <row r="42" spans="1:19" ht="15">
      <c r="A42" s="72"/>
      <c r="B42" s="72"/>
      <c r="C42" s="72"/>
      <c r="D42" s="73"/>
      <c r="E42" s="72"/>
      <c r="F42" s="74"/>
      <c r="G42" s="74"/>
      <c r="H42" s="74"/>
      <c r="I42" s="75"/>
      <c r="J42" s="75"/>
      <c r="K42" s="75"/>
      <c r="L42" s="75"/>
      <c r="M42" s="75"/>
      <c r="N42" s="75"/>
      <c r="O42" s="75"/>
      <c r="P42" s="75"/>
      <c r="Q42" s="137"/>
      <c r="R42" s="75"/>
      <c r="S42" s="75"/>
    </row>
    <row r="43" spans="1:19" ht="15">
      <c r="A43" s="72"/>
      <c r="B43" s="72"/>
      <c r="C43" s="72"/>
      <c r="D43" s="73"/>
      <c r="E43" s="72"/>
      <c r="F43" s="74"/>
      <c r="G43" s="74"/>
      <c r="H43" s="74"/>
      <c r="I43" s="75"/>
      <c r="J43" s="75"/>
      <c r="K43" s="75"/>
      <c r="L43" s="75"/>
      <c r="M43" s="75"/>
      <c r="N43" s="75"/>
      <c r="O43" s="75"/>
      <c r="P43" s="75"/>
      <c r="Q43" s="137"/>
      <c r="R43" s="75"/>
      <c r="S43" s="75"/>
    </row>
    <row r="44" spans="1:19" ht="15">
      <c r="A44" s="72"/>
      <c r="B44" s="72"/>
      <c r="C44" s="72"/>
      <c r="D44" s="73"/>
      <c r="E44" s="72"/>
      <c r="F44" s="74"/>
      <c r="G44" s="74"/>
      <c r="H44" s="74"/>
      <c r="I44" s="75"/>
      <c r="J44" s="75"/>
      <c r="K44" s="75"/>
      <c r="L44" s="75"/>
      <c r="M44" s="75"/>
      <c r="N44" s="75"/>
      <c r="O44" s="75"/>
      <c r="P44" s="75"/>
      <c r="Q44" s="137"/>
      <c r="R44" s="75"/>
      <c r="S44" s="75"/>
    </row>
    <row r="45" spans="1:19" ht="15">
      <c r="A45" s="72"/>
      <c r="B45" s="72"/>
      <c r="C45" s="72"/>
      <c r="D45" s="73"/>
      <c r="E45" s="72"/>
      <c r="F45" s="74"/>
      <c r="G45" s="74"/>
      <c r="H45" s="74"/>
      <c r="I45" s="75"/>
      <c r="J45" s="75"/>
      <c r="K45" s="75"/>
      <c r="L45" s="75"/>
      <c r="M45" s="75"/>
      <c r="N45" s="75"/>
      <c r="O45" s="75"/>
      <c r="P45" s="75"/>
      <c r="Q45" s="137"/>
      <c r="R45" s="75"/>
      <c r="S45" s="75"/>
    </row>
    <row r="46" spans="1:18" ht="15.75" thickBot="1">
      <c r="A46" s="2" t="s">
        <v>49</v>
      </c>
      <c r="B46" s="42"/>
      <c r="C46" s="29"/>
      <c r="D46" s="29"/>
      <c r="E46" s="42"/>
      <c r="F46" s="42"/>
      <c r="G46" s="42"/>
      <c r="H46" s="42"/>
      <c r="Q46" s="79"/>
      <c r="R46" s="78"/>
    </row>
    <row r="47" spans="1:19" ht="22.5" customHeight="1" thickTop="1">
      <c r="A47" s="635" t="s">
        <v>0</v>
      </c>
      <c r="B47" s="635" t="s">
        <v>1</v>
      </c>
      <c r="C47" s="635" t="s">
        <v>2</v>
      </c>
      <c r="D47" s="638" t="s">
        <v>10</v>
      </c>
      <c r="E47" s="651" t="s">
        <v>21</v>
      </c>
      <c r="F47" s="652"/>
      <c r="G47" s="666" t="s">
        <v>7</v>
      </c>
      <c r="H47" s="667"/>
      <c r="I47" s="658" t="s">
        <v>3</v>
      </c>
      <c r="J47" s="658"/>
      <c r="K47" s="658"/>
      <c r="L47" s="658"/>
      <c r="M47" s="658"/>
      <c r="N47" s="658"/>
      <c r="O47" s="658"/>
      <c r="P47" s="683"/>
      <c r="Q47" s="633" t="s">
        <v>22</v>
      </c>
      <c r="R47" s="633"/>
      <c r="S47" s="638" t="s">
        <v>115</v>
      </c>
    </row>
    <row r="48" spans="1:19" ht="24">
      <c r="A48" s="636"/>
      <c r="B48" s="636"/>
      <c r="C48" s="636"/>
      <c r="D48" s="639"/>
      <c r="E48" s="653"/>
      <c r="F48" s="654"/>
      <c r="G48" s="680" t="s">
        <v>128</v>
      </c>
      <c r="H48" s="681"/>
      <c r="I48" s="660" t="str">
        <f>I6</f>
        <v>04 Maret 2017</v>
      </c>
      <c r="J48" s="673"/>
      <c r="K48" s="693" t="s">
        <v>138</v>
      </c>
      <c r="L48" s="673"/>
      <c r="M48" s="693" t="s">
        <v>135</v>
      </c>
      <c r="N48" s="673"/>
      <c r="O48" s="216"/>
      <c r="P48" s="220" t="s">
        <v>139</v>
      </c>
      <c r="Q48" s="634"/>
      <c r="R48" s="634"/>
      <c r="S48" s="639"/>
    </row>
    <row r="49" spans="1:19" ht="82.5" customHeight="1" thickBot="1">
      <c r="A49" s="637"/>
      <c r="B49" s="637"/>
      <c r="C49" s="637"/>
      <c r="D49" s="640"/>
      <c r="E49" s="41" t="s">
        <v>42</v>
      </c>
      <c r="F49" s="41" t="s">
        <v>13</v>
      </c>
      <c r="G49" s="214" t="s">
        <v>42</v>
      </c>
      <c r="H49" s="214" t="s">
        <v>13</v>
      </c>
      <c r="I49" s="112" t="str">
        <f>I7</f>
        <v>Penanggungan  Gabus</v>
      </c>
      <c r="J49" s="112" t="str">
        <f aca="true" t="shared" si="4" ref="J49:P49">J7</f>
        <v>Glonggong Jakenan</v>
      </c>
      <c r="K49" s="219" t="str">
        <f t="shared" si="4"/>
        <v>Bungasrejo Jakenan</v>
      </c>
      <c r="L49" s="219" t="str">
        <f t="shared" si="4"/>
        <v>Tondomulyo, Jakenan</v>
      </c>
      <c r="M49" s="112" t="str">
        <f t="shared" si="4"/>
        <v>Prawoto, Sukolilo</v>
      </c>
      <c r="N49" s="112" t="str">
        <f t="shared" si="4"/>
        <v>Kepoh Kencono, Pucak Wangi</v>
      </c>
      <c r="O49" s="112" t="str">
        <f t="shared" si="4"/>
        <v>Plosojenar, Jakenan</v>
      </c>
      <c r="P49" s="112" t="str">
        <f t="shared" si="4"/>
        <v>Sinoman, Pati</v>
      </c>
      <c r="Q49" s="80" t="s">
        <v>42</v>
      </c>
      <c r="R49" s="214" t="s">
        <v>13</v>
      </c>
      <c r="S49" s="640"/>
    </row>
    <row r="50" spans="1:19" ht="15.75" thickTop="1">
      <c r="A50" s="4">
        <v>1</v>
      </c>
      <c r="B50" s="5" t="s">
        <v>30</v>
      </c>
      <c r="C50" s="4" t="s">
        <v>44</v>
      </c>
      <c r="D50" s="31">
        <v>5100</v>
      </c>
      <c r="E50" s="47">
        <v>0</v>
      </c>
      <c r="F50" s="32">
        <f aca="true" t="shared" si="5" ref="F50:F56">E50*D50</f>
        <v>0</v>
      </c>
      <c r="G50" s="154"/>
      <c r="H50" s="35">
        <f>G50*D50</f>
        <v>0</v>
      </c>
      <c r="I50" s="124"/>
      <c r="J50" s="53"/>
      <c r="K50" s="218"/>
      <c r="L50" s="218"/>
      <c r="M50" s="218"/>
      <c r="N50" s="218"/>
      <c r="O50" s="218"/>
      <c r="P50" s="218"/>
      <c r="Q50" s="47">
        <f>E50+G50-I50-J50-K50-L50-M50-N50-O50-P50</f>
        <v>0</v>
      </c>
      <c r="R50" s="81">
        <f aca="true" t="shared" si="6" ref="R50:R61">Q50*D50</f>
        <v>0</v>
      </c>
      <c r="S50" s="53"/>
    </row>
    <row r="51" spans="1:19" ht="15">
      <c r="A51" s="4">
        <v>2</v>
      </c>
      <c r="B51" s="5" t="s">
        <v>31</v>
      </c>
      <c r="C51" s="4" t="s">
        <v>5</v>
      </c>
      <c r="D51" s="31">
        <v>12900</v>
      </c>
      <c r="E51" s="47">
        <v>0</v>
      </c>
      <c r="F51" s="35">
        <f t="shared" si="5"/>
        <v>0</v>
      </c>
      <c r="G51" s="150"/>
      <c r="H51" s="35">
        <f>G51*D51</f>
        <v>0</v>
      </c>
      <c r="I51" s="125"/>
      <c r="J51" s="15"/>
      <c r="K51" s="218"/>
      <c r="L51" s="218"/>
      <c r="M51" s="218"/>
      <c r="N51" s="218"/>
      <c r="O51" s="218"/>
      <c r="P51" s="218"/>
      <c r="Q51" s="47">
        <f aca="true" t="shared" si="7" ref="Q51:Q61">E51+G51-I51-J51-K51-L51-M51-N51-O51-P51</f>
        <v>0</v>
      </c>
      <c r="R51" s="81">
        <f t="shared" si="6"/>
        <v>0</v>
      </c>
      <c r="S51" s="15"/>
    </row>
    <row r="52" spans="1:19" ht="15">
      <c r="A52" s="4">
        <v>3</v>
      </c>
      <c r="B52" s="7" t="s">
        <v>34</v>
      </c>
      <c r="C52" s="4" t="s">
        <v>5</v>
      </c>
      <c r="D52" s="31">
        <v>44350</v>
      </c>
      <c r="E52" s="47">
        <v>0</v>
      </c>
      <c r="F52" s="37">
        <f t="shared" si="5"/>
        <v>0</v>
      </c>
      <c r="G52" s="151"/>
      <c r="H52" s="35">
        <f aca="true" t="shared" si="8" ref="H52:H61">G52*D52</f>
        <v>0</v>
      </c>
      <c r="I52" s="125"/>
      <c r="J52" s="15"/>
      <c r="K52" s="218"/>
      <c r="L52" s="218"/>
      <c r="M52" s="218"/>
      <c r="N52" s="218"/>
      <c r="O52" s="218"/>
      <c r="P52" s="218"/>
      <c r="Q52" s="47">
        <f t="shared" si="7"/>
        <v>0</v>
      </c>
      <c r="R52" s="81">
        <f t="shared" si="6"/>
        <v>0</v>
      </c>
      <c r="S52" s="15"/>
    </row>
    <row r="53" spans="1:19" ht="15">
      <c r="A53" s="4">
        <v>4</v>
      </c>
      <c r="B53" s="7" t="s">
        <v>35</v>
      </c>
      <c r="C53" s="4" t="s">
        <v>5</v>
      </c>
      <c r="D53" s="31">
        <v>45500</v>
      </c>
      <c r="E53" s="47">
        <v>3</v>
      </c>
      <c r="F53" s="37">
        <f t="shared" si="5"/>
        <v>136500</v>
      </c>
      <c r="G53" s="152"/>
      <c r="H53" s="35">
        <f t="shared" si="8"/>
        <v>0</v>
      </c>
      <c r="I53" s="126"/>
      <c r="J53" s="91"/>
      <c r="K53" s="170"/>
      <c r="L53" s="170"/>
      <c r="M53" s="170"/>
      <c r="N53" s="170"/>
      <c r="O53" s="170"/>
      <c r="P53" s="170"/>
      <c r="Q53" s="536">
        <f t="shared" si="7"/>
        <v>3</v>
      </c>
      <c r="R53" s="81">
        <f t="shared" si="6"/>
        <v>136500</v>
      </c>
      <c r="S53" s="91"/>
    </row>
    <row r="54" spans="1:19" ht="15">
      <c r="A54" s="4">
        <v>5</v>
      </c>
      <c r="B54" s="7" t="s">
        <v>38</v>
      </c>
      <c r="C54" s="4" t="s">
        <v>48</v>
      </c>
      <c r="D54" s="31">
        <v>60000</v>
      </c>
      <c r="E54" s="47">
        <v>0</v>
      </c>
      <c r="F54" s="37">
        <f t="shared" si="5"/>
        <v>0</v>
      </c>
      <c r="G54" s="151"/>
      <c r="H54" s="35">
        <f t="shared" si="8"/>
        <v>0</v>
      </c>
      <c r="I54" s="125"/>
      <c r="J54" s="15"/>
      <c r="K54" s="218"/>
      <c r="L54" s="218"/>
      <c r="M54" s="218"/>
      <c r="N54" s="218"/>
      <c r="O54" s="218"/>
      <c r="P54" s="218"/>
      <c r="Q54" s="47">
        <f t="shared" si="7"/>
        <v>0</v>
      </c>
      <c r="R54" s="81">
        <f t="shared" si="6"/>
        <v>0</v>
      </c>
      <c r="S54" s="15"/>
    </row>
    <row r="55" spans="1:19" ht="15">
      <c r="A55" s="4">
        <v>6</v>
      </c>
      <c r="B55" s="7" t="s">
        <v>68</v>
      </c>
      <c r="C55" s="4" t="s">
        <v>71</v>
      </c>
      <c r="D55" s="31">
        <v>745</v>
      </c>
      <c r="E55" s="47">
        <v>0</v>
      </c>
      <c r="F55" s="37">
        <f t="shared" si="5"/>
        <v>0</v>
      </c>
      <c r="G55" s="151"/>
      <c r="H55" s="35">
        <f t="shared" si="8"/>
        <v>0</v>
      </c>
      <c r="I55" s="125"/>
      <c r="J55" s="15"/>
      <c r="K55" s="218"/>
      <c r="L55" s="218"/>
      <c r="M55" s="218"/>
      <c r="N55" s="218"/>
      <c r="O55" s="218"/>
      <c r="P55" s="218"/>
      <c r="Q55" s="47">
        <f t="shared" si="7"/>
        <v>0</v>
      </c>
      <c r="R55" s="81">
        <f t="shared" si="6"/>
        <v>0</v>
      </c>
      <c r="S55" s="141">
        <v>42843</v>
      </c>
    </row>
    <row r="56" spans="1:19" ht="15">
      <c r="A56" s="4">
        <v>7</v>
      </c>
      <c r="B56" s="7" t="s">
        <v>69</v>
      </c>
      <c r="C56" s="4" t="s">
        <v>71</v>
      </c>
      <c r="D56" s="31">
        <v>1250</v>
      </c>
      <c r="E56" s="47">
        <v>404</v>
      </c>
      <c r="F56" s="37">
        <f t="shared" si="5"/>
        <v>505000</v>
      </c>
      <c r="G56" s="151"/>
      <c r="H56" s="35">
        <f t="shared" si="8"/>
        <v>0</v>
      </c>
      <c r="I56" s="125"/>
      <c r="J56" s="15"/>
      <c r="K56" s="218"/>
      <c r="L56" s="218"/>
      <c r="M56" s="218">
        <v>164</v>
      </c>
      <c r="N56" s="218">
        <v>240</v>
      </c>
      <c r="O56" s="218"/>
      <c r="P56" s="218"/>
      <c r="Q56" s="47">
        <f t="shared" si="7"/>
        <v>0</v>
      </c>
      <c r="R56" s="81">
        <f t="shared" si="6"/>
        <v>0</v>
      </c>
      <c r="S56" s="142">
        <v>42826</v>
      </c>
    </row>
    <row r="57" spans="1:19" ht="15">
      <c r="A57" s="18">
        <v>8</v>
      </c>
      <c r="B57" s="54" t="s">
        <v>70</v>
      </c>
      <c r="C57" s="18" t="s">
        <v>72</v>
      </c>
      <c r="D57" s="55">
        <v>12000</v>
      </c>
      <c r="E57" s="49">
        <v>0</v>
      </c>
      <c r="F57" s="37"/>
      <c r="G57" s="151"/>
      <c r="H57" s="35">
        <f t="shared" si="8"/>
        <v>0</v>
      </c>
      <c r="I57" s="126"/>
      <c r="J57" s="91"/>
      <c r="K57" s="170"/>
      <c r="L57" s="170"/>
      <c r="M57" s="170"/>
      <c r="N57" s="170"/>
      <c r="O57" s="170"/>
      <c r="P57" s="170"/>
      <c r="Q57" s="47">
        <f t="shared" si="7"/>
        <v>0</v>
      </c>
      <c r="R57" s="82">
        <f t="shared" si="6"/>
        <v>0</v>
      </c>
      <c r="S57" s="143">
        <v>43481</v>
      </c>
    </row>
    <row r="58" spans="1:19" ht="15">
      <c r="A58" s="4">
        <v>9</v>
      </c>
      <c r="B58" s="7" t="s">
        <v>23</v>
      </c>
      <c r="C58" s="4" t="s">
        <v>33</v>
      </c>
      <c r="D58" s="31">
        <v>52000</v>
      </c>
      <c r="E58" s="149"/>
      <c r="F58" s="37"/>
      <c r="G58" s="155">
        <v>3</v>
      </c>
      <c r="H58" s="35">
        <f t="shared" si="8"/>
        <v>156000</v>
      </c>
      <c r="I58" s="15"/>
      <c r="J58" s="15"/>
      <c r="K58" s="250">
        <v>3</v>
      </c>
      <c r="L58" s="250"/>
      <c r="M58" s="250"/>
      <c r="N58" s="250"/>
      <c r="O58" s="250"/>
      <c r="P58" s="250"/>
      <c r="Q58" s="47">
        <f t="shared" si="7"/>
        <v>0</v>
      </c>
      <c r="R58" s="81">
        <f t="shared" si="6"/>
        <v>0</v>
      </c>
      <c r="S58" s="141"/>
    </row>
    <row r="59" spans="1:19" ht="15">
      <c r="A59" s="18">
        <v>10</v>
      </c>
      <c r="B59" s="7" t="s">
        <v>69</v>
      </c>
      <c r="C59" s="4" t="s">
        <v>71</v>
      </c>
      <c r="D59" s="31">
        <v>1250</v>
      </c>
      <c r="E59" s="149"/>
      <c r="F59" s="37"/>
      <c r="G59" s="155">
        <v>240</v>
      </c>
      <c r="H59" s="35">
        <f t="shared" si="8"/>
        <v>300000</v>
      </c>
      <c r="I59" s="15"/>
      <c r="J59" s="15"/>
      <c r="K59" s="218">
        <v>120</v>
      </c>
      <c r="L59" s="218">
        <v>120</v>
      </c>
      <c r="M59" s="218"/>
      <c r="N59" s="218"/>
      <c r="O59" s="218"/>
      <c r="P59" s="218"/>
      <c r="Q59" s="47">
        <f t="shared" si="7"/>
        <v>0</v>
      </c>
      <c r="R59" s="81">
        <f t="shared" si="6"/>
        <v>0</v>
      </c>
      <c r="S59" s="141"/>
    </row>
    <row r="60" spans="1:19" ht="15">
      <c r="A60" s="4">
        <v>11</v>
      </c>
      <c r="B60" s="7" t="s">
        <v>68</v>
      </c>
      <c r="C60" s="4" t="s">
        <v>71</v>
      </c>
      <c r="D60" s="31">
        <v>745</v>
      </c>
      <c r="E60" s="49"/>
      <c r="F60" s="37"/>
      <c r="G60" s="151">
        <v>120</v>
      </c>
      <c r="H60" s="35">
        <f t="shared" si="8"/>
        <v>89400</v>
      </c>
      <c r="I60" s="15"/>
      <c r="J60" s="15"/>
      <c r="K60" s="218">
        <v>60</v>
      </c>
      <c r="L60" s="218">
        <v>60</v>
      </c>
      <c r="M60" s="218"/>
      <c r="N60" s="218"/>
      <c r="O60" s="218"/>
      <c r="P60" s="218"/>
      <c r="Q60" s="47">
        <f t="shared" si="7"/>
        <v>0</v>
      </c>
      <c r="R60" s="81">
        <f t="shared" si="6"/>
        <v>0</v>
      </c>
      <c r="S60" s="141"/>
    </row>
    <row r="61" spans="1:19" ht="15.75" thickBot="1">
      <c r="A61" s="57">
        <v>12</v>
      </c>
      <c r="B61" s="58" t="s">
        <v>76</v>
      </c>
      <c r="C61" s="57" t="s">
        <v>74</v>
      </c>
      <c r="D61" s="59">
        <v>11000</v>
      </c>
      <c r="E61" s="92"/>
      <c r="F61" s="60"/>
      <c r="G61" s="153">
        <v>10</v>
      </c>
      <c r="H61" s="156">
        <f t="shared" si="8"/>
        <v>110000</v>
      </c>
      <c r="I61" s="16"/>
      <c r="J61" s="16"/>
      <c r="K61" s="170">
        <v>5</v>
      </c>
      <c r="L61" s="170">
        <v>5</v>
      </c>
      <c r="M61" s="170"/>
      <c r="N61" s="170"/>
      <c r="O61" s="170"/>
      <c r="P61" s="170"/>
      <c r="Q61" s="47">
        <f t="shared" si="7"/>
        <v>0</v>
      </c>
      <c r="R61" s="147">
        <f t="shared" si="6"/>
        <v>0</v>
      </c>
      <c r="S61" s="148"/>
    </row>
    <row r="62" spans="1:19" ht="16.5" thickBot="1" thickTop="1">
      <c r="A62" s="93" t="s">
        <v>50</v>
      </c>
      <c r="B62" s="94"/>
      <c r="C62" s="94"/>
      <c r="D62" s="94"/>
      <c r="E62" s="38"/>
      <c r="F62" s="146">
        <f>SUM(F50:F59)</f>
        <v>641500</v>
      </c>
      <c r="G62" s="96"/>
      <c r="H62" s="146">
        <f>SUM(H50:H61)</f>
        <v>655400</v>
      </c>
      <c r="I62" s="117"/>
      <c r="J62" s="24"/>
      <c r="K62" s="24"/>
      <c r="L62" s="24"/>
      <c r="M62" s="24"/>
      <c r="N62" s="24"/>
      <c r="O62" s="24"/>
      <c r="P62" s="24"/>
      <c r="Q62" s="71"/>
      <c r="R62" s="84">
        <f>SUM(R50:R61)</f>
        <v>136500</v>
      </c>
      <c r="S62" s="24"/>
    </row>
    <row r="63" spans="17:18" ht="15.75" thickTop="1">
      <c r="Q63" s="77"/>
      <c r="R63" s="76"/>
    </row>
    <row r="64" spans="1:19" ht="15.75">
      <c r="A64" s="236">
        <v>1</v>
      </c>
      <c r="B64" s="240" t="s">
        <v>150</v>
      </c>
      <c r="C64" s="227"/>
      <c r="D64" s="244" t="s">
        <v>151</v>
      </c>
      <c r="E64" s="235"/>
      <c r="F64" s="241"/>
      <c r="G64" s="237"/>
      <c r="H64" s="237"/>
      <c r="I64" s="227"/>
      <c r="J64" s="229"/>
      <c r="K64" s="227"/>
      <c r="L64" s="235"/>
      <c r="M64" s="235"/>
      <c r="N64" s="235"/>
      <c r="O64" s="235"/>
      <c r="P64" s="235"/>
      <c r="Q64" s="75"/>
      <c r="R64" s="235" t="s">
        <v>147</v>
      </c>
      <c r="S64" s="75"/>
    </row>
    <row r="65" spans="1:19" ht="15.75">
      <c r="A65" s="236"/>
      <c r="B65" s="240" t="s">
        <v>152</v>
      </c>
      <c r="C65" s="227"/>
      <c r="D65" s="242"/>
      <c r="E65" s="235"/>
      <c r="F65" s="243"/>
      <c r="G65" s="237"/>
      <c r="H65" s="237"/>
      <c r="I65" s="235" t="s">
        <v>133</v>
      </c>
      <c r="J65" s="230"/>
      <c r="K65" s="227"/>
      <c r="L65" s="235"/>
      <c r="M65" s="235"/>
      <c r="N65" s="235"/>
      <c r="O65" s="235"/>
      <c r="P65" s="235"/>
      <c r="Q65" s="75"/>
      <c r="R65" s="235" t="s">
        <v>163</v>
      </c>
      <c r="S65" s="75"/>
    </row>
    <row r="66" spans="1:22" ht="15.75">
      <c r="A66" s="236"/>
      <c r="B66" s="240"/>
      <c r="C66" s="227"/>
      <c r="D66" s="243"/>
      <c r="E66" s="235"/>
      <c r="F66" s="243"/>
      <c r="G66" s="237"/>
      <c r="H66" s="237"/>
      <c r="I66" s="235" t="s">
        <v>153</v>
      </c>
      <c r="J66" s="229"/>
      <c r="K66" s="227"/>
      <c r="L66" s="235"/>
      <c r="M66" s="235"/>
      <c r="N66" s="235"/>
      <c r="O66" s="235"/>
      <c r="P66" s="235"/>
      <c r="Q66" s="75"/>
      <c r="R66" s="235"/>
      <c r="S66" s="226"/>
      <c r="V66">
        <v>0</v>
      </c>
    </row>
    <row r="67" spans="1:19" ht="15.75">
      <c r="A67" s="227"/>
      <c r="B67" s="227"/>
      <c r="C67" s="227"/>
      <c r="D67" s="227"/>
      <c r="E67" s="235"/>
      <c r="F67" s="243"/>
      <c r="G67" s="237"/>
      <c r="H67" s="237"/>
      <c r="I67" s="235" t="s">
        <v>154</v>
      </c>
      <c r="J67" s="229"/>
      <c r="K67" s="227"/>
      <c r="L67" s="248"/>
      <c r="M67" s="248"/>
      <c r="N67" s="248"/>
      <c r="O67" s="248"/>
      <c r="P67" s="248"/>
      <c r="Q67" s="75"/>
      <c r="R67" s="248"/>
      <c r="S67" s="226"/>
    </row>
    <row r="68" spans="1:19" ht="15.75">
      <c r="A68" s="236">
        <v>2</v>
      </c>
      <c r="B68" s="240" t="s">
        <v>161</v>
      </c>
      <c r="C68" s="227"/>
      <c r="D68" s="242" t="s">
        <v>155</v>
      </c>
      <c r="E68" s="235"/>
      <c r="F68" s="243"/>
      <c r="G68" s="237"/>
      <c r="H68" s="237"/>
      <c r="I68" s="227"/>
      <c r="J68" s="229"/>
      <c r="K68" s="227"/>
      <c r="L68" s="248"/>
      <c r="M68" s="248"/>
      <c r="N68" s="248"/>
      <c r="O68" s="248"/>
      <c r="P68" s="248"/>
      <c r="Q68" s="75"/>
      <c r="R68" s="248"/>
      <c r="S68" s="226"/>
    </row>
    <row r="69" spans="1:19" ht="15.75">
      <c r="A69" s="236"/>
      <c r="B69" s="240" t="s">
        <v>162</v>
      </c>
      <c r="C69" s="227"/>
      <c r="D69" s="243"/>
      <c r="E69" s="235"/>
      <c r="F69" s="241"/>
      <c r="G69" s="237"/>
      <c r="H69" s="237"/>
      <c r="I69" s="227"/>
      <c r="J69" s="228"/>
      <c r="K69" s="227"/>
      <c r="L69" s="228"/>
      <c r="M69" s="228"/>
      <c r="N69" s="228"/>
      <c r="O69" s="228"/>
      <c r="P69" s="228"/>
      <c r="Q69" s="75"/>
      <c r="R69" s="228"/>
      <c r="S69" s="226"/>
    </row>
    <row r="70" spans="1:19" ht="15.75">
      <c r="A70" s="236"/>
      <c r="B70" s="240"/>
      <c r="C70" s="227"/>
      <c r="D70" s="240"/>
      <c r="E70" s="235"/>
      <c r="F70" s="241"/>
      <c r="G70" s="237"/>
      <c r="H70" s="237"/>
      <c r="I70" s="227"/>
      <c r="J70" s="228"/>
      <c r="K70" s="227"/>
      <c r="L70" s="247"/>
      <c r="M70" s="247"/>
      <c r="N70" s="247"/>
      <c r="O70" s="247"/>
      <c r="P70" s="227"/>
      <c r="Q70" s="75"/>
      <c r="R70" s="227"/>
      <c r="S70" s="226"/>
    </row>
    <row r="71" spans="1:19" ht="15.75">
      <c r="A71" s="227"/>
      <c r="B71" s="227"/>
      <c r="C71" s="227"/>
      <c r="D71" s="227"/>
      <c r="E71" s="241"/>
      <c r="F71" s="241"/>
      <c r="G71" s="237"/>
      <c r="H71" s="237"/>
      <c r="I71" s="247" t="s">
        <v>157</v>
      </c>
      <c r="J71" s="228"/>
      <c r="K71" s="227"/>
      <c r="L71" s="235"/>
      <c r="M71" s="235"/>
      <c r="N71" s="235"/>
      <c r="O71" s="235"/>
      <c r="P71" s="247"/>
      <c r="Q71" s="75"/>
      <c r="R71" s="247" t="s">
        <v>148</v>
      </c>
      <c r="S71" s="226"/>
    </row>
    <row r="72" spans="1:19" ht="15.75">
      <c r="A72" s="236">
        <v>3</v>
      </c>
      <c r="B72" s="240" t="s">
        <v>156</v>
      </c>
      <c r="C72" s="227"/>
      <c r="D72" s="244" t="s">
        <v>155</v>
      </c>
      <c r="E72" s="245"/>
      <c r="F72" s="245"/>
      <c r="G72" s="238"/>
      <c r="H72" s="238"/>
      <c r="I72" s="235" t="s">
        <v>159</v>
      </c>
      <c r="J72" s="248"/>
      <c r="K72" s="227"/>
      <c r="L72" s="235"/>
      <c r="M72" s="235"/>
      <c r="N72" s="235"/>
      <c r="O72" s="235"/>
      <c r="P72" s="235"/>
      <c r="Q72" s="75"/>
      <c r="R72" s="235" t="s">
        <v>149</v>
      </c>
      <c r="S72" s="75"/>
    </row>
    <row r="73" spans="1:19" ht="15.75">
      <c r="A73" s="236"/>
      <c r="B73" s="240" t="s">
        <v>158</v>
      </c>
      <c r="C73" s="240"/>
      <c r="D73" s="240"/>
      <c r="E73" s="239"/>
      <c r="F73" s="239"/>
      <c r="G73" s="238"/>
      <c r="H73" s="238"/>
      <c r="I73" s="235" t="s">
        <v>160</v>
      </c>
      <c r="J73" s="248"/>
      <c r="K73" s="227"/>
      <c r="L73" s="248"/>
      <c r="M73" s="248"/>
      <c r="N73" s="248"/>
      <c r="O73" s="248"/>
      <c r="P73" s="248"/>
      <c r="Q73" s="75"/>
      <c r="R73" s="75"/>
      <c r="S73" s="75"/>
    </row>
    <row r="74" spans="17:18" ht="15">
      <c r="Q74" s="137"/>
      <c r="R74" s="75"/>
    </row>
    <row r="75" spans="17:18" ht="15">
      <c r="Q75" s="137"/>
      <c r="R75" s="75"/>
    </row>
    <row r="76" spans="17:18" ht="15">
      <c r="Q76" s="137"/>
      <c r="R76" s="75"/>
    </row>
    <row r="77" spans="17:18" ht="15">
      <c r="Q77" s="137"/>
      <c r="R77" s="75"/>
    </row>
    <row r="78" spans="17:18" ht="15">
      <c r="Q78" s="137"/>
      <c r="R78" s="75"/>
    </row>
    <row r="79" spans="17:18" ht="15">
      <c r="Q79" s="137"/>
      <c r="R79" s="75"/>
    </row>
    <row r="80" spans="17:18" ht="15">
      <c r="Q80" s="137"/>
      <c r="R80" s="75"/>
    </row>
    <row r="81" spans="17:18" ht="15">
      <c r="Q81" s="137"/>
      <c r="R81" s="75"/>
    </row>
    <row r="82" spans="17:18" ht="15">
      <c r="Q82" s="137"/>
      <c r="R82" s="75"/>
    </row>
    <row r="83" spans="17:18" ht="15">
      <c r="Q83" s="137"/>
      <c r="R83" s="75"/>
    </row>
    <row r="84" spans="1:18" ht="15.75" thickBot="1">
      <c r="A84" s="2" t="s">
        <v>47</v>
      </c>
      <c r="B84" s="29"/>
      <c r="C84" s="42"/>
      <c r="D84" s="42"/>
      <c r="E84" s="3"/>
      <c r="F84" s="3"/>
      <c r="G84" s="3"/>
      <c r="H84" s="3"/>
      <c r="Q84" s="79"/>
      <c r="R84" s="78"/>
    </row>
    <row r="85" spans="1:19" ht="15.75" customHeight="1" thickTop="1">
      <c r="A85" s="635" t="s">
        <v>0</v>
      </c>
      <c r="B85" s="635" t="s">
        <v>1</v>
      </c>
      <c r="C85" s="635" t="s">
        <v>2</v>
      </c>
      <c r="D85" s="638" t="s">
        <v>10</v>
      </c>
      <c r="E85" s="651" t="s">
        <v>21</v>
      </c>
      <c r="F85" s="652"/>
      <c r="G85" s="661" t="s">
        <v>7</v>
      </c>
      <c r="H85" s="661"/>
      <c r="I85" s="682" t="s">
        <v>3</v>
      </c>
      <c r="J85" s="658"/>
      <c r="K85" s="658"/>
      <c r="L85" s="658"/>
      <c r="M85" s="658"/>
      <c r="N85" s="658"/>
      <c r="O85" s="658"/>
      <c r="P85" s="683"/>
      <c r="Q85" s="633" t="s">
        <v>22</v>
      </c>
      <c r="R85" s="633"/>
      <c r="S85" s="638" t="s">
        <v>8</v>
      </c>
    </row>
    <row r="86" spans="1:19" ht="15">
      <c r="A86" s="636"/>
      <c r="B86" s="636"/>
      <c r="C86" s="636"/>
      <c r="D86" s="639"/>
      <c r="E86" s="653"/>
      <c r="F86" s="654"/>
      <c r="G86" s="697" t="s">
        <v>128</v>
      </c>
      <c r="H86" s="634"/>
      <c r="I86" s="698" t="str">
        <f>I6</f>
        <v>04 Maret 2017</v>
      </c>
      <c r="J86" s="673"/>
      <c r="K86" s="693" t="s">
        <v>138</v>
      </c>
      <c r="L86" s="673"/>
      <c r="M86" s="693" t="s">
        <v>143</v>
      </c>
      <c r="N86" s="673"/>
      <c r="O86" s="693" t="s">
        <v>144</v>
      </c>
      <c r="P86" s="694"/>
      <c r="Q86" s="634"/>
      <c r="R86" s="634"/>
      <c r="S86" s="639"/>
    </row>
    <row r="87" spans="1:19" ht="77.25" customHeight="1" thickBot="1">
      <c r="A87" s="637"/>
      <c r="B87" s="637"/>
      <c r="C87" s="637"/>
      <c r="D87" s="640"/>
      <c r="E87" s="41" t="s">
        <v>42</v>
      </c>
      <c r="F87" s="41" t="s">
        <v>13</v>
      </c>
      <c r="G87" s="41" t="s">
        <v>42</v>
      </c>
      <c r="H87" s="41" t="s">
        <v>13</v>
      </c>
      <c r="I87" s="136" t="str">
        <f>I7</f>
        <v>Penanggungan  Gabus</v>
      </c>
      <c r="J87" s="136" t="str">
        <f aca="true" t="shared" si="9" ref="J87:P87">J7</f>
        <v>Glonggong Jakenan</v>
      </c>
      <c r="K87" s="221" t="str">
        <f t="shared" si="9"/>
        <v>Bungasrejo Jakenan</v>
      </c>
      <c r="L87" s="221" t="str">
        <f t="shared" si="9"/>
        <v>Tondomulyo, Jakenan</v>
      </c>
      <c r="M87" s="136" t="str">
        <f t="shared" si="9"/>
        <v>Prawoto, Sukolilo</v>
      </c>
      <c r="N87" s="136" t="str">
        <f t="shared" si="9"/>
        <v>Kepoh Kencono, Pucak Wangi</v>
      </c>
      <c r="O87" s="112" t="str">
        <f t="shared" si="9"/>
        <v>Plosojenar, Jakenan</v>
      </c>
      <c r="P87" s="112" t="str">
        <f t="shared" si="9"/>
        <v>Sinoman, Pati</v>
      </c>
      <c r="Q87" s="80" t="s">
        <v>42</v>
      </c>
      <c r="R87" s="214" t="s">
        <v>13</v>
      </c>
      <c r="S87" s="640"/>
    </row>
    <row r="88" spans="1:19" ht="15.75" thickTop="1">
      <c r="A88" s="4">
        <v>1</v>
      </c>
      <c r="B88" s="5" t="s">
        <v>32</v>
      </c>
      <c r="C88" s="4" t="s">
        <v>48</v>
      </c>
      <c r="D88" s="31">
        <v>358985</v>
      </c>
      <c r="E88" s="47">
        <f>FEBRUARI!BE94</f>
        <v>22</v>
      </c>
      <c r="F88" s="32">
        <f aca="true" t="shared" si="10" ref="F88:F129">E88*D88</f>
        <v>7897670</v>
      </c>
      <c r="G88" s="158"/>
      <c r="H88" s="99">
        <f>G88*D88</f>
        <v>0</v>
      </c>
      <c r="I88" s="124"/>
      <c r="J88" s="53"/>
      <c r="K88" s="218"/>
      <c r="L88" s="218"/>
      <c r="M88" s="218"/>
      <c r="N88" s="218"/>
      <c r="O88" s="218">
        <v>1</v>
      </c>
      <c r="P88" s="218"/>
      <c r="Q88" s="269">
        <f>E88+G88-I88-J88-K88-L88-M88-N88-O88-P88</f>
        <v>21</v>
      </c>
      <c r="R88" s="81">
        <f aca="true" t="shared" si="11" ref="R88:R129">Q88*D88</f>
        <v>7538685</v>
      </c>
      <c r="S88" s="53"/>
    </row>
    <row r="89" spans="1:19" ht="15">
      <c r="A89" s="4">
        <v>2</v>
      </c>
      <c r="B89" s="5" t="s">
        <v>27</v>
      </c>
      <c r="C89" s="4" t="s">
        <v>48</v>
      </c>
      <c r="D89" s="31">
        <v>123200</v>
      </c>
      <c r="E89" s="47">
        <f>FEBRUARI!BE95</f>
        <v>0</v>
      </c>
      <c r="F89" s="32">
        <f t="shared" si="10"/>
        <v>0</v>
      </c>
      <c r="G89" s="159"/>
      <c r="H89" s="99">
        <f aca="true" t="shared" si="12" ref="H89:H129">G89*D89</f>
        <v>0</v>
      </c>
      <c r="I89" s="125"/>
      <c r="J89" s="15"/>
      <c r="K89" s="218"/>
      <c r="L89" s="218"/>
      <c r="M89" s="218"/>
      <c r="N89" s="218"/>
      <c r="O89" s="218"/>
      <c r="P89" s="218"/>
      <c r="Q89" s="269">
        <f aca="true" t="shared" si="13" ref="Q89:Q129">E89+G89-I89-J89-K89-L89-M89-N89-O89-P89</f>
        <v>0</v>
      </c>
      <c r="R89" s="81">
        <f t="shared" si="11"/>
        <v>0</v>
      </c>
      <c r="S89" s="15"/>
    </row>
    <row r="90" spans="1:19" ht="15">
      <c r="A90" s="4">
        <v>3</v>
      </c>
      <c r="B90" s="5" t="s">
        <v>28</v>
      </c>
      <c r="C90" s="4" t="s">
        <v>48</v>
      </c>
      <c r="D90" s="31">
        <v>204380</v>
      </c>
      <c r="E90" s="47">
        <f>FEBRUARI!BE96</f>
        <v>0</v>
      </c>
      <c r="F90" s="32">
        <f t="shared" si="10"/>
        <v>0</v>
      </c>
      <c r="G90" s="159"/>
      <c r="H90" s="99">
        <f t="shared" si="12"/>
        <v>0</v>
      </c>
      <c r="I90" s="125"/>
      <c r="J90" s="15"/>
      <c r="K90" s="218"/>
      <c r="L90" s="218"/>
      <c r="M90" s="218"/>
      <c r="N90" s="218"/>
      <c r="O90" s="218"/>
      <c r="P90" s="218"/>
      <c r="Q90" s="269">
        <f t="shared" si="13"/>
        <v>0</v>
      </c>
      <c r="R90" s="81">
        <f t="shared" si="11"/>
        <v>0</v>
      </c>
      <c r="S90" s="15"/>
    </row>
    <row r="91" spans="1:19" ht="15">
      <c r="A91" s="231">
        <v>4</v>
      </c>
      <c r="B91" s="5" t="s">
        <v>29</v>
      </c>
      <c r="C91" s="4" t="s">
        <v>48</v>
      </c>
      <c r="D91" s="31">
        <v>417368</v>
      </c>
      <c r="E91" s="47">
        <f>FEBRUARI!BE97</f>
        <v>0</v>
      </c>
      <c r="F91" s="32">
        <f t="shared" si="10"/>
        <v>0</v>
      </c>
      <c r="G91" s="159"/>
      <c r="H91" s="99">
        <f t="shared" si="12"/>
        <v>0</v>
      </c>
      <c r="I91" s="125"/>
      <c r="J91" s="15"/>
      <c r="K91" s="218"/>
      <c r="L91" s="218"/>
      <c r="M91" s="218"/>
      <c r="N91" s="218"/>
      <c r="O91" s="218"/>
      <c r="P91" s="218"/>
      <c r="Q91" s="269">
        <f t="shared" si="13"/>
        <v>0</v>
      </c>
      <c r="R91" s="81">
        <f t="shared" si="11"/>
        <v>0</v>
      </c>
      <c r="S91" s="15"/>
    </row>
    <row r="92" spans="1:19" ht="15">
      <c r="A92" s="231">
        <v>5</v>
      </c>
      <c r="B92" s="5" t="s">
        <v>32</v>
      </c>
      <c r="C92" s="4" t="s">
        <v>48</v>
      </c>
      <c r="D92" s="31">
        <v>341220</v>
      </c>
      <c r="E92" s="47">
        <f>FEBRUARI!BE98</f>
        <v>10</v>
      </c>
      <c r="F92" s="32">
        <f t="shared" si="10"/>
        <v>3412200</v>
      </c>
      <c r="G92" s="159"/>
      <c r="H92" s="99">
        <f t="shared" si="12"/>
        <v>0</v>
      </c>
      <c r="I92" s="125"/>
      <c r="J92" s="15"/>
      <c r="K92" s="218"/>
      <c r="L92" s="218"/>
      <c r="M92" s="218"/>
      <c r="N92" s="218"/>
      <c r="O92" s="218"/>
      <c r="P92" s="218"/>
      <c r="Q92" s="269">
        <f t="shared" si="13"/>
        <v>10</v>
      </c>
      <c r="R92" s="81">
        <f t="shared" si="11"/>
        <v>3412200</v>
      </c>
      <c r="S92" s="15"/>
    </row>
    <row r="93" spans="1:19" ht="15">
      <c r="A93" s="231">
        <v>6</v>
      </c>
      <c r="B93" s="7" t="s">
        <v>36</v>
      </c>
      <c r="C93" s="4" t="s">
        <v>45</v>
      </c>
      <c r="D93" s="31">
        <v>145200</v>
      </c>
      <c r="E93" s="47">
        <f>FEBRUARI!BE99</f>
        <v>10</v>
      </c>
      <c r="F93" s="37">
        <f t="shared" si="10"/>
        <v>1452000</v>
      </c>
      <c r="G93" s="160"/>
      <c r="H93" s="99">
        <f t="shared" si="12"/>
        <v>0</v>
      </c>
      <c r="I93" s="125"/>
      <c r="J93" s="15"/>
      <c r="K93" s="218"/>
      <c r="L93" s="218"/>
      <c r="M93" s="218"/>
      <c r="N93" s="218"/>
      <c r="O93" s="218"/>
      <c r="P93" s="218"/>
      <c r="Q93" s="269">
        <f t="shared" si="13"/>
        <v>10</v>
      </c>
      <c r="R93" s="81">
        <f t="shared" si="11"/>
        <v>1452000</v>
      </c>
      <c r="S93" s="15"/>
    </row>
    <row r="94" spans="1:19" ht="15">
      <c r="A94" s="231">
        <v>7</v>
      </c>
      <c r="B94" s="7" t="s">
        <v>36</v>
      </c>
      <c r="C94" s="4" t="s">
        <v>45</v>
      </c>
      <c r="D94" s="31">
        <v>208000</v>
      </c>
      <c r="E94" s="47">
        <f>FEBRUARI!BE100</f>
        <v>20</v>
      </c>
      <c r="F94" s="37">
        <f t="shared" si="10"/>
        <v>4160000</v>
      </c>
      <c r="G94" s="160"/>
      <c r="H94" s="99">
        <f t="shared" si="12"/>
        <v>0</v>
      </c>
      <c r="I94" s="125"/>
      <c r="J94" s="15"/>
      <c r="K94" s="218"/>
      <c r="L94" s="218"/>
      <c r="M94" s="218"/>
      <c r="N94" s="218"/>
      <c r="O94" s="218"/>
      <c r="P94" s="218"/>
      <c r="Q94" s="269">
        <f t="shared" si="13"/>
        <v>20</v>
      </c>
      <c r="R94" s="81">
        <f t="shared" si="11"/>
        <v>4160000</v>
      </c>
      <c r="S94" s="15"/>
    </row>
    <row r="95" spans="1:19" ht="15">
      <c r="A95" s="231">
        <v>8</v>
      </c>
      <c r="B95" s="7" t="s">
        <v>37</v>
      </c>
      <c r="C95" s="4" t="s">
        <v>45</v>
      </c>
      <c r="D95" s="31">
        <v>141900</v>
      </c>
      <c r="E95" s="47">
        <f>FEBRUARI!BE101</f>
        <v>42</v>
      </c>
      <c r="F95" s="37">
        <f t="shared" si="10"/>
        <v>5959800</v>
      </c>
      <c r="G95" s="160"/>
      <c r="H95" s="99">
        <f t="shared" si="12"/>
        <v>0</v>
      </c>
      <c r="I95" s="125"/>
      <c r="J95" s="15"/>
      <c r="K95" s="218"/>
      <c r="L95" s="218"/>
      <c r="M95" s="218"/>
      <c r="N95" s="218"/>
      <c r="O95" s="218"/>
      <c r="P95" s="218"/>
      <c r="Q95" s="269">
        <f t="shared" si="13"/>
        <v>42</v>
      </c>
      <c r="R95" s="81">
        <f t="shared" si="11"/>
        <v>5959800</v>
      </c>
      <c r="S95" s="15"/>
    </row>
    <row r="96" spans="1:19" ht="15">
      <c r="A96" s="231">
        <v>9</v>
      </c>
      <c r="B96" s="7" t="s">
        <v>36</v>
      </c>
      <c r="C96" s="4" t="s">
        <v>45</v>
      </c>
      <c r="D96" s="31">
        <v>130900</v>
      </c>
      <c r="E96" s="47">
        <f>FEBRUARI!BE102</f>
        <v>20</v>
      </c>
      <c r="F96" s="37">
        <f t="shared" si="10"/>
        <v>2618000</v>
      </c>
      <c r="G96" s="160"/>
      <c r="H96" s="99">
        <f t="shared" si="12"/>
        <v>0</v>
      </c>
      <c r="I96" s="125"/>
      <c r="J96" s="15"/>
      <c r="K96" s="218"/>
      <c r="L96" s="218"/>
      <c r="M96" s="218"/>
      <c r="N96" s="218"/>
      <c r="O96" s="218"/>
      <c r="P96" s="218"/>
      <c r="Q96" s="269">
        <f t="shared" si="13"/>
        <v>20</v>
      </c>
      <c r="R96" s="81">
        <f t="shared" si="11"/>
        <v>2618000</v>
      </c>
      <c r="S96" s="15"/>
    </row>
    <row r="97" spans="1:19" ht="15">
      <c r="A97" s="231">
        <v>10</v>
      </c>
      <c r="B97" s="7" t="s">
        <v>37</v>
      </c>
      <c r="C97" s="4" t="s">
        <v>45</v>
      </c>
      <c r="D97" s="31">
        <v>132000</v>
      </c>
      <c r="E97" s="47">
        <f>FEBRUARI!BE103</f>
        <v>60</v>
      </c>
      <c r="F97" s="37">
        <f t="shared" si="10"/>
        <v>7920000</v>
      </c>
      <c r="G97" s="160"/>
      <c r="H97" s="99">
        <f t="shared" si="12"/>
        <v>0</v>
      </c>
      <c r="I97" s="125"/>
      <c r="J97" s="15"/>
      <c r="K97" s="218"/>
      <c r="L97" s="218"/>
      <c r="M97" s="218"/>
      <c r="N97" s="218"/>
      <c r="O97" s="218"/>
      <c r="P97" s="218"/>
      <c r="Q97" s="269">
        <f t="shared" si="13"/>
        <v>60</v>
      </c>
      <c r="R97" s="81">
        <f t="shared" si="11"/>
        <v>7920000</v>
      </c>
      <c r="S97" s="15"/>
    </row>
    <row r="98" spans="1:19" ht="15">
      <c r="A98" s="231">
        <v>11</v>
      </c>
      <c r="B98" s="7" t="s">
        <v>38</v>
      </c>
      <c r="C98" s="4" t="s">
        <v>45</v>
      </c>
      <c r="D98" s="31">
        <v>832000</v>
      </c>
      <c r="E98" s="47">
        <f>FEBRUARI!BE104</f>
        <v>0</v>
      </c>
      <c r="F98" s="37">
        <f t="shared" si="10"/>
        <v>0</v>
      </c>
      <c r="G98" s="160"/>
      <c r="H98" s="99">
        <f t="shared" si="12"/>
        <v>0</v>
      </c>
      <c r="I98" s="125"/>
      <c r="J98" s="15"/>
      <c r="K98" s="218"/>
      <c r="L98" s="218"/>
      <c r="M98" s="218"/>
      <c r="N98" s="218"/>
      <c r="O98" s="218"/>
      <c r="P98" s="218"/>
      <c r="Q98" s="269">
        <f t="shared" si="13"/>
        <v>0</v>
      </c>
      <c r="R98" s="81">
        <f t="shared" si="11"/>
        <v>0</v>
      </c>
      <c r="S98" s="15"/>
    </row>
    <row r="99" spans="1:19" ht="15">
      <c r="A99" s="231">
        <v>12</v>
      </c>
      <c r="B99" s="7" t="s">
        <v>39</v>
      </c>
      <c r="C99" s="4" t="s">
        <v>48</v>
      </c>
      <c r="D99" s="31">
        <v>441200</v>
      </c>
      <c r="E99" s="47">
        <f>FEBRUARI!BE105</f>
        <v>0</v>
      </c>
      <c r="F99" s="37">
        <f t="shared" si="10"/>
        <v>0</v>
      </c>
      <c r="G99" s="160"/>
      <c r="H99" s="99">
        <f t="shared" si="12"/>
        <v>0</v>
      </c>
      <c r="I99" s="125"/>
      <c r="J99" s="15"/>
      <c r="K99" s="218"/>
      <c r="L99" s="218"/>
      <c r="M99" s="218"/>
      <c r="N99" s="218"/>
      <c r="O99" s="218"/>
      <c r="P99" s="218"/>
      <c r="Q99" s="269">
        <f t="shared" si="13"/>
        <v>0</v>
      </c>
      <c r="R99" s="81">
        <f t="shared" si="11"/>
        <v>0</v>
      </c>
      <c r="S99" s="15"/>
    </row>
    <row r="100" spans="1:19" ht="15">
      <c r="A100" s="231">
        <v>13</v>
      </c>
      <c r="B100" s="7" t="s">
        <v>40</v>
      </c>
      <c r="C100" s="4" t="s">
        <v>48</v>
      </c>
      <c r="D100" s="31">
        <v>441200</v>
      </c>
      <c r="E100" s="47">
        <f>FEBRUARI!BE106</f>
        <v>0</v>
      </c>
      <c r="F100" s="37">
        <f t="shared" si="10"/>
        <v>0</v>
      </c>
      <c r="G100" s="160"/>
      <c r="H100" s="99">
        <f t="shared" si="12"/>
        <v>0</v>
      </c>
      <c r="I100" s="125"/>
      <c r="J100" s="15"/>
      <c r="K100" s="218"/>
      <c r="L100" s="218"/>
      <c r="M100" s="218"/>
      <c r="N100" s="218"/>
      <c r="O100" s="218"/>
      <c r="P100" s="218"/>
      <c r="Q100" s="269">
        <f t="shared" si="13"/>
        <v>0</v>
      </c>
      <c r="R100" s="81">
        <f t="shared" si="11"/>
        <v>0</v>
      </c>
      <c r="S100" s="15"/>
    </row>
    <row r="101" spans="1:19" ht="15">
      <c r="A101" s="231">
        <v>14</v>
      </c>
      <c r="B101" s="7" t="s">
        <v>41</v>
      </c>
      <c r="C101" s="4" t="s">
        <v>5</v>
      </c>
      <c r="D101" s="31">
        <v>49500</v>
      </c>
      <c r="E101" s="47">
        <f>FEBRUARI!BE107</f>
        <v>0</v>
      </c>
      <c r="F101" s="37">
        <f t="shared" si="10"/>
        <v>0</v>
      </c>
      <c r="G101" s="160"/>
      <c r="H101" s="99">
        <f t="shared" si="12"/>
        <v>0</v>
      </c>
      <c r="I101" s="125"/>
      <c r="J101" s="15"/>
      <c r="K101" s="218"/>
      <c r="L101" s="218"/>
      <c r="M101" s="218"/>
      <c r="N101" s="218"/>
      <c r="O101" s="218"/>
      <c r="P101" s="218"/>
      <c r="Q101" s="269">
        <f t="shared" si="13"/>
        <v>0</v>
      </c>
      <c r="R101" s="81">
        <f t="shared" si="11"/>
        <v>0</v>
      </c>
      <c r="S101" s="15"/>
    </row>
    <row r="102" spans="1:19" ht="15">
      <c r="A102" s="231">
        <v>15</v>
      </c>
      <c r="B102" s="54" t="s">
        <v>6</v>
      </c>
      <c r="C102" s="18" t="s">
        <v>5</v>
      </c>
      <c r="D102" s="55">
        <v>2007.5</v>
      </c>
      <c r="E102" s="47">
        <f>FEBRUARI!BE108</f>
        <v>8500</v>
      </c>
      <c r="F102" s="56">
        <f t="shared" si="10"/>
        <v>17063750</v>
      </c>
      <c r="G102" s="161"/>
      <c r="H102" s="99">
        <f t="shared" si="12"/>
        <v>0</v>
      </c>
      <c r="I102" s="125">
        <v>200</v>
      </c>
      <c r="J102" s="15">
        <v>1000</v>
      </c>
      <c r="K102" s="218"/>
      <c r="L102" s="218"/>
      <c r="M102" s="218"/>
      <c r="N102" s="218"/>
      <c r="O102" s="218"/>
      <c r="P102" s="218">
        <v>400</v>
      </c>
      <c r="Q102" s="269">
        <f t="shared" si="13"/>
        <v>6900</v>
      </c>
      <c r="R102" s="81">
        <f t="shared" si="11"/>
        <v>13851750</v>
      </c>
      <c r="S102" s="15"/>
    </row>
    <row r="103" spans="1:19" ht="15">
      <c r="A103" s="231">
        <v>16</v>
      </c>
      <c r="B103" s="7" t="s">
        <v>61</v>
      </c>
      <c r="C103" s="4" t="s">
        <v>33</v>
      </c>
      <c r="D103" s="31">
        <v>27000</v>
      </c>
      <c r="E103" s="47">
        <f>FEBRUARI!BE109</f>
        <v>0</v>
      </c>
      <c r="F103" s="56">
        <f t="shared" si="10"/>
        <v>0</v>
      </c>
      <c r="G103" s="161"/>
      <c r="H103" s="99">
        <f t="shared" si="12"/>
        <v>0</v>
      </c>
      <c r="I103" s="125"/>
      <c r="J103" s="15"/>
      <c r="K103" s="218"/>
      <c r="L103" s="218"/>
      <c r="M103" s="218"/>
      <c r="N103" s="218"/>
      <c r="O103" s="218"/>
      <c r="P103" s="218"/>
      <c r="Q103" s="269">
        <f t="shared" si="13"/>
        <v>0</v>
      </c>
      <c r="R103" s="81">
        <f t="shared" si="11"/>
        <v>0</v>
      </c>
      <c r="S103" s="15"/>
    </row>
    <row r="104" spans="1:19" ht="15">
      <c r="A104" s="231">
        <v>17</v>
      </c>
      <c r="B104" s="7" t="s">
        <v>23</v>
      </c>
      <c r="C104" s="4" t="s">
        <v>33</v>
      </c>
      <c r="D104" s="31">
        <v>85000</v>
      </c>
      <c r="E104" s="47">
        <f>FEBRUARI!BE110</f>
        <v>0</v>
      </c>
      <c r="F104" s="56">
        <f t="shared" si="10"/>
        <v>0</v>
      </c>
      <c r="G104" s="161"/>
      <c r="H104" s="99">
        <f t="shared" si="12"/>
        <v>0</v>
      </c>
      <c r="I104" s="125"/>
      <c r="J104" s="15"/>
      <c r="K104" s="218"/>
      <c r="L104" s="218"/>
      <c r="M104" s="218"/>
      <c r="N104" s="218"/>
      <c r="O104" s="218"/>
      <c r="P104" s="218"/>
      <c r="Q104" s="269">
        <f t="shared" si="13"/>
        <v>0</v>
      </c>
      <c r="R104" s="81">
        <f t="shared" si="11"/>
        <v>0</v>
      </c>
      <c r="S104" s="15"/>
    </row>
    <row r="105" spans="1:19" ht="15">
      <c r="A105" s="231">
        <v>18</v>
      </c>
      <c r="B105" s="54" t="s">
        <v>24</v>
      </c>
      <c r="C105" s="18" t="s">
        <v>62</v>
      </c>
      <c r="D105" s="55">
        <v>25000</v>
      </c>
      <c r="E105" s="47">
        <f>FEBRUARI!BE111</f>
        <v>30</v>
      </c>
      <c r="F105" s="56">
        <f t="shared" si="10"/>
        <v>750000</v>
      </c>
      <c r="G105" s="161"/>
      <c r="H105" s="99">
        <f t="shared" si="12"/>
        <v>0</v>
      </c>
      <c r="I105" s="126"/>
      <c r="J105" s="91"/>
      <c r="K105" s="170"/>
      <c r="L105" s="170"/>
      <c r="M105" s="170">
        <v>15</v>
      </c>
      <c r="N105" s="170">
        <v>15</v>
      </c>
      <c r="O105" s="170"/>
      <c r="P105" s="170"/>
      <c r="Q105" s="269">
        <f t="shared" si="13"/>
        <v>0</v>
      </c>
      <c r="R105" s="81">
        <f t="shared" si="11"/>
        <v>0</v>
      </c>
      <c r="S105" s="91"/>
    </row>
    <row r="106" spans="1:19" ht="15">
      <c r="A106" s="231">
        <v>19</v>
      </c>
      <c r="B106" s="7" t="s">
        <v>28</v>
      </c>
      <c r="C106" s="4" t="s">
        <v>48</v>
      </c>
      <c r="D106" s="31">
        <v>204380</v>
      </c>
      <c r="E106" s="47">
        <f>FEBRUARI!BE112</f>
        <v>132</v>
      </c>
      <c r="F106" s="56">
        <f t="shared" si="10"/>
        <v>26978160</v>
      </c>
      <c r="G106" s="160"/>
      <c r="H106" s="99">
        <f t="shared" si="12"/>
        <v>0</v>
      </c>
      <c r="I106" s="125"/>
      <c r="J106" s="15"/>
      <c r="K106" s="15"/>
      <c r="L106" s="15"/>
      <c r="M106" s="15">
        <v>18</v>
      </c>
      <c r="N106" s="15">
        <v>18</v>
      </c>
      <c r="O106" s="15">
        <v>3</v>
      </c>
      <c r="P106" s="15"/>
      <c r="Q106" s="269">
        <f t="shared" si="13"/>
        <v>93</v>
      </c>
      <c r="R106" s="81">
        <f t="shared" si="11"/>
        <v>19007340</v>
      </c>
      <c r="S106" s="15"/>
    </row>
    <row r="107" spans="1:19" ht="15">
      <c r="A107" s="231">
        <v>20</v>
      </c>
      <c r="B107" s="7" t="s">
        <v>37</v>
      </c>
      <c r="C107" s="4" t="s">
        <v>79</v>
      </c>
      <c r="D107" s="31">
        <v>132000</v>
      </c>
      <c r="E107" s="47">
        <f>FEBRUARI!BE113</f>
        <v>14</v>
      </c>
      <c r="F107" s="56">
        <f t="shared" si="10"/>
        <v>1848000</v>
      </c>
      <c r="G107" s="160"/>
      <c r="H107" s="99">
        <f t="shared" si="12"/>
        <v>0</v>
      </c>
      <c r="I107" s="125"/>
      <c r="J107" s="15"/>
      <c r="K107" s="218"/>
      <c r="L107" s="218"/>
      <c r="M107" s="218"/>
      <c r="N107" s="218"/>
      <c r="O107" s="218"/>
      <c r="P107" s="218"/>
      <c r="Q107" s="269">
        <f t="shared" si="13"/>
        <v>14</v>
      </c>
      <c r="R107" s="81">
        <f t="shared" si="11"/>
        <v>1848000</v>
      </c>
      <c r="S107" s="15"/>
    </row>
    <row r="108" spans="1:19" ht="15">
      <c r="A108" s="231">
        <v>21</v>
      </c>
      <c r="B108" s="7" t="s">
        <v>41</v>
      </c>
      <c r="C108" s="4" t="s">
        <v>79</v>
      </c>
      <c r="D108" s="31">
        <v>49500</v>
      </c>
      <c r="E108" s="47">
        <f>FEBRUARI!BE114</f>
        <v>0</v>
      </c>
      <c r="F108" s="56">
        <f t="shared" si="10"/>
        <v>0</v>
      </c>
      <c r="G108" s="160"/>
      <c r="H108" s="99">
        <f t="shared" si="12"/>
        <v>0</v>
      </c>
      <c r="I108" s="125"/>
      <c r="J108" s="15"/>
      <c r="K108" s="218"/>
      <c r="L108" s="218"/>
      <c r="M108" s="218"/>
      <c r="N108" s="218"/>
      <c r="O108" s="218"/>
      <c r="P108" s="218"/>
      <c r="Q108" s="269">
        <f t="shared" si="13"/>
        <v>0</v>
      </c>
      <c r="R108" s="81">
        <f t="shared" si="11"/>
        <v>0</v>
      </c>
      <c r="S108" s="15"/>
    </row>
    <row r="109" spans="1:19" ht="15">
      <c r="A109" s="231">
        <v>22</v>
      </c>
      <c r="B109" s="7" t="s">
        <v>36</v>
      </c>
      <c r="C109" s="4" t="s">
        <v>79</v>
      </c>
      <c r="D109" s="31">
        <v>130900</v>
      </c>
      <c r="E109" s="47">
        <f>FEBRUARI!BE115</f>
        <v>20</v>
      </c>
      <c r="F109" s="56">
        <f t="shared" si="10"/>
        <v>2618000</v>
      </c>
      <c r="G109" s="160"/>
      <c r="H109" s="99">
        <f t="shared" si="12"/>
        <v>0</v>
      </c>
      <c r="I109" s="125"/>
      <c r="J109" s="15"/>
      <c r="K109" s="218"/>
      <c r="L109" s="218"/>
      <c r="M109" s="218"/>
      <c r="N109" s="218"/>
      <c r="O109" s="218"/>
      <c r="P109" s="218"/>
      <c r="Q109" s="269">
        <f t="shared" si="13"/>
        <v>20</v>
      </c>
      <c r="R109" s="81">
        <f t="shared" si="11"/>
        <v>2618000</v>
      </c>
      <c r="S109" s="15"/>
    </row>
    <row r="110" spans="1:19" ht="15">
      <c r="A110" s="231">
        <v>23</v>
      </c>
      <c r="B110" s="7" t="s">
        <v>38</v>
      </c>
      <c r="C110" s="4" t="s">
        <v>48</v>
      </c>
      <c r="D110" s="31">
        <v>832000</v>
      </c>
      <c r="E110" s="47">
        <f>FEBRUARI!BE116</f>
        <v>0</v>
      </c>
      <c r="F110" s="56">
        <f t="shared" si="10"/>
        <v>0</v>
      </c>
      <c r="G110" s="160"/>
      <c r="H110" s="99">
        <f t="shared" si="12"/>
        <v>0</v>
      </c>
      <c r="I110" s="125"/>
      <c r="J110" s="15"/>
      <c r="K110" s="218"/>
      <c r="L110" s="218"/>
      <c r="M110" s="218"/>
      <c r="N110" s="218"/>
      <c r="O110" s="218"/>
      <c r="P110" s="218"/>
      <c r="Q110" s="269">
        <f t="shared" si="13"/>
        <v>0</v>
      </c>
      <c r="R110" s="81">
        <f t="shared" si="11"/>
        <v>0</v>
      </c>
      <c r="S110" s="15"/>
    </row>
    <row r="111" spans="1:19" ht="15">
      <c r="A111" s="231">
        <v>24</v>
      </c>
      <c r="B111" s="7" t="s">
        <v>32</v>
      </c>
      <c r="C111" s="4" t="s">
        <v>48</v>
      </c>
      <c r="D111" s="31">
        <v>341220</v>
      </c>
      <c r="E111" s="47">
        <f>FEBRUARI!BE117</f>
        <v>25</v>
      </c>
      <c r="F111" s="56">
        <f t="shared" si="10"/>
        <v>8530500</v>
      </c>
      <c r="G111" s="160"/>
      <c r="H111" s="99">
        <f t="shared" si="12"/>
        <v>0</v>
      </c>
      <c r="I111" s="125"/>
      <c r="J111" s="15"/>
      <c r="K111" s="218"/>
      <c r="L111" s="218"/>
      <c r="M111" s="218"/>
      <c r="N111" s="218"/>
      <c r="O111" s="218"/>
      <c r="P111" s="218"/>
      <c r="Q111" s="269">
        <f t="shared" si="13"/>
        <v>25</v>
      </c>
      <c r="R111" s="81">
        <f t="shared" si="11"/>
        <v>8530500</v>
      </c>
      <c r="S111" s="15"/>
    </row>
    <row r="112" spans="1:19" ht="15">
      <c r="A112" s="231">
        <v>25</v>
      </c>
      <c r="B112" s="7" t="s">
        <v>39</v>
      </c>
      <c r="C112" s="4" t="s">
        <v>48</v>
      </c>
      <c r="D112" s="31">
        <v>441200</v>
      </c>
      <c r="E112" s="47">
        <f>FEBRUARI!BE118</f>
        <v>20</v>
      </c>
      <c r="F112" s="56">
        <f t="shared" si="10"/>
        <v>8824000</v>
      </c>
      <c r="G112" s="160"/>
      <c r="H112" s="99">
        <f t="shared" si="12"/>
        <v>0</v>
      </c>
      <c r="I112" s="125"/>
      <c r="J112" s="15"/>
      <c r="K112" s="218"/>
      <c r="L112" s="218"/>
      <c r="M112" s="218"/>
      <c r="N112" s="218"/>
      <c r="O112" s="218"/>
      <c r="P112" s="218"/>
      <c r="Q112" s="269">
        <f t="shared" si="13"/>
        <v>20</v>
      </c>
      <c r="R112" s="81">
        <f t="shared" si="11"/>
        <v>8824000</v>
      </c>
      <c r="S112" s="15"/>
    </row>
    <row r="113" spans="1:19" ht="15">
      <c r="A113" s="231">
        <v>26</v>
      </c>
      <c r="B113" s="7" t="s">
        <v>40</v>
      </c>
      <c r="C113" s="4" t="s">
        <v>48</v>
      </c>
      <c r="D113" s="31">
        <v>441200</v>
      </c>
      <c r="E113" s="47">
        <f>FEBRUARI!BE119</f>
        <v>20</v>
      </c>
      <c r="F113" s="56">
        <f t="shared" si="10"/>
        <v>8824000</v>
      </c>
      <c r="G113" s="160"/>
      <c r="H113" s="99">
        <f t="shared" si="12"/>
        <v>0</v>
      </c>
      <c r="I113" s="125"/>
      <c r="J113" s="15"/>
      <c r="K113" s="218"/>
      <c r="L113" s="218"/>
      <c r="M113" s="218">
        <v>9</v>
      </c>
      <c r="N113" s="218">
        <v>10</v>
      </c>
      <c r="O113" s="218"/>
      <c r="P113" s="218"/>
      <c r="Q113" s="269">
        <f t="shared" si="13"/>
        <v>1</v>
      </c>
      <c r="R113" s="81">
        <f t="shared" si="11"/>
        <v>441200</v>
      </c>
      <c r="S113" s="15"/>
    </row>
    <row r="114" spans="1:19" ht="15">
      <c r="A114" s="231">
        <v>27</v>
      </c>
      <c r="B114" s="7" t="s">
        <v>66</v>
      </c>
      <c r="C114" s="4" t="s">
        <v>48</v>
      </c>
      <c r="D114" s="31">
        <v>361035</v>
      </c>
      <c r="E114" s="47">
        <f>FEBRUARI!BE120</f>
        <v>13</v>
      </c>
      <c r="F114" s="56">
        <f t="shared" si="10"/>
        <v>4693455</v>
      </c>
      <c r="G114" s="160"/>
      <c r="H114" s="99">
        <f t="shared" si="12"/>
        <v>0</v>
      </c>
      <c r="I114" s="125"/>
      <c r="J114" s="15"/>
      <c r="K114" s="218"/>
      <c r="L114" s="218"/>
      <c r="M114" s="218">
        <v>5</v>
      </c>
      <c r="N114" s="218">
        <v>5</v>
      </c>
      <c r="O114" s="218">
        <v>2</v>
      </c>
      <c r="P114" s="218"/>
      <c r="Q114" s="269">
        <f t="shared" si="13"/>
        <v>1</v>
      </c>
      <c r="R114" s="81">
        <f t="shared" si="11"/>
        <v>361035</v>
      </c>
      <c r="S114" s="15"/>
    </row>
    <row r="115" spans="1:19" ht="15">
      <c r="A115" s="231">
        <v>28</v>
      </c>
      <c r="B115" s="7" t="s">
        <v>67</v>
      </c>
      <c r="C115" s="4" t="s">
        <v>48</v>
      </c>
      <c r="D115" s="31">
        <v>346500</v>
      </c>
      <c r="E115" s="47">
        <f>FEBRUARI!BE121</f>
        <v>0</v>
      </c>
      <c r="F115" s="56">
        <f t="shared" si="10"/>
        <v>0</v>
      </c>
      <c r="G115" s="160"/>
      <c r="H115" s="99">
        <f t="shared" si="12"/>
        <v>0</v>
      </c>
      <c r="I115" s="125"/>
      <c r="J115" s="15"/>
      <c r="K115" s="218"/>
      <c r="L115" s="218"/>
      <c r="M115" s="218"/>
      <c r="N115" s="218"/>
      <c r="O115" s="218"/>
      <c r="P115" s="218"/>
      <c r="Q115" s="269">
        <f t="shared" si="13"/>
        <v>0</v>
      </c>
      <c r="R115" s="81">
        <f t="shared" si="11"/>
        <v>0</v>
      </c>
      <c r="S115" s="15"/>
    </row>
    <row r="116" spans="1:19" ht="15">
      <c r="A116" s="231">
        <v>29</v>
      </c>
      <c r="B116" s="54" t="s">
        <v>76</v>
      </c>
      <c r="C116" s="18" t="s">
        <v>74</v>
      </c>
      <c r="D116" s="55">
        <v>14297</v>
      </c>
      <c r="E116" s="47">
        <f>FEBRUARI!BE122</f>
        <v>0</v>
      </c>
      <c r="F116" s="56">
        <f t="shared" si="10"/>
        <v>0</v>
      </c>
      <c r="G116" s="161"/>
      <c r="H116" s="99">
        <f t="shared" si="12"/>
        <v>0</v>
      </c>
      <c r="I116" s="126"/>
      <c r="J116" s="91"/>
      <c r="K116" s="15"/>
      <c r="L116" s="15"/>
      <c r="M116" s="15"/>
      <c r="N116" s="15"/>
      <c r="O116" s="15"/>
      <c r="P116" s="15"/>
      <c r="Q116" s="269">
        <f t="shared" si="13"/>
        <v>0</v>
      </c>
      <c r="R116" s="81">
        <f t="shared" si="11"/>
        <v>0</v>
      </c>
      <c r="S116" s="91"/>
    </row>
    <row r="117" spans="1:19" ht="15">
      <c r="A117" s="231">
        <v>30</v>
      </c>
      <c r="B117" s="54" t="s">
        <v>61</v>
      </c>
      <c r="C117" s="18" t="s">
        <v>33</v>
      </c>
      <c r="D117" s="55">
        <v>29800</v>
      </c>
      <c r="E117" s="47">
        <f>FEBRUARI!BE123</f>
        <v>7</v>
      </c>
      <c r="F117" s="56">
        <f t="shared" si="10"/>
        <v>208600</v>
      </c>
      <c r="G117" s="161"/>
      <c r="H117" s="99">
        <f t="shared" si="12"/>
        <v>0</v>
      </c>
      <c r="I117" s="126"/>
      <c r="J117" s="91"/>
      <c r="K117" s="15"/>
      <c r="L117" s="15"/>
      <c r="M117" s="15">
        <v>2</v>
      </c>
      <c r="N117" s="15">
        <v>2</v>
      </c>
      <c r="O117" s="15">
        <v>1</v>
      </c>
      <c r="P117" s="15"/>
      <c r="Q117" s="269">
        <f t="shared" si="13"/>
        <v>2</v>
      </c>
      <c r="R117" s="81">
        <f t="shared" si="11"/>
        <v>59600</v>
      </c>
      <c r="S117" s="91" t="s">
        <v>117</v>
      </c>
    </row>
    <row r="118" spans="1:19" ht="15">
      <c r="A118" s="231">
        <v>31</v>
      </c>
      <c r="B118" s="54" t="s">
        <v>23</v>
      </c>
      <c r="C118" s="18" t="s">
        <v>33</v>
      </c>
      <c r="D118" s="55">
        <v>99600</v>
      </c>
      <c r="E118" s="47">
        <f>FEBRUARI!BE133</f>
        <v>0</v>
      </c>
      <c r="F118" s="56">
        <f t="shared" si="10"/>
        <v>0</v>
      </c>
      <c r="G118" s="161"/>
      <c r="H118" s="99">
        <f t="shared" si="12"/>
        <v>0</v>
      </c>
      <c r="I118" s="126"/>
      <c r="J118" s="91"/>
      <c r="K118" s="15"/>
      <c r="L118" s="15"/>
      <c r="M118" s="15"/>
      <c r="N118" s="15"/>
      <c r="O118" s="15"/>
      <c r="P118" s="15"/>
      <c r="Q118" s="269">
        <f t="shared" si="13"/>
        <v>0</v>
      </c>
      <c r="R118" s="81">
        <f t="shared" si="11"/>
        <v>0</v>
      </c>
      <c r="S118" s="143">
        <v>43001</v>
      </c>
    </row>
    <row r="119" spans="1:19" ht="15">
      <c r="A119" s="231">
        <v>32</v>
      </c>
      <c r="B119" s="54" t="s">
        <v>77</v>
      </c>
      <c r="C119" s="18" t="s">
        <v>74</v>
      </c>
      <c r="D119" s="55">
        <v>18800</v>
      </c>
      <c r="E119" s="47">
        <f>FEBRUARI!BE134</f>
        <v>12</v>
      </c>
      <c r="F119" s="56">
        <f t="shared" si="10"/>
        <v>225600</v>
      </c>
      <c r="G119" s="161"/>
      <c r="H119" s="99">
        <f t="shared" si="12"/>
        <v>0</v>
      </c>
      <c r="I119" s="126"/>
      <c r="J119" s="91"/>
      <c r="K119" s="15"/>
      <c r="L119" s="15"/>
      <c r="M119" s="15"/>
      <c r="N119" s="15"/>
      <c r="O119" s="15"/>
      <c r="P119" s="15"/>
      <c r="Q119" s="269">
        <f t="shared" si="13"/>
        <v>12</v>
      </c>
      <c r="R119" s="81">
        <f t="shared" si="11"/>
        <v>225600</v>
      </c>
      <c r="S119" s="143">
        <v>43182</v>
      </c>
    </row>
    <row r="120" spans="1:19" ht="15">
      <c r="A120" s="231">
        <v>33</v>
      </c>
      <c r="B120" s="54" t="s">
        <v>24</v>
      </c>
      <c r="C120" s="18" t="s">
        <v>62</v>
      </c>
      <c r="D120" s="55">
        <v>10100</v>
      </c>
      <c r="E120" s="47">
        <f>FEBRUARI!BE135</f>
        <v>0</v>
      </c>
      <c r="F120" s="56">
        <f t="shared" si="10"/>
        <v>0</v>
      </c>
      <c r="G120" s="161"/>
      <c r="H120" s="99">
        <f t="shared" si="12"/>
        <v>0</v>
      </c>
      <c r="I120" s="126"/>
      <c r="J120" s="91"/>
      <c r="K120" s="15"/>
      <c r="L120" s="15"/>
      <c r="M120" s="15"/>
      <c r="N120" s="15"/>
      <c r="O120" s="15"/>
      <c r="P120" s="15"/>
      <c r="Q120" s="269">
        <f t="shared" si="13"/>
        <v>0</v>
      </c>
      <c r="R120" s="81">
        <f t="shared" si="11"/>
        <v>0</v>
      </c>
      <c r="S120" s="143">
        <v>43474</v>
      </c>
    </row>
    <row r="121" spans="1:19" ht="15">
      <c r="A121" s="231">
        <v>34</v>
      </c>
      <c r="B121" s="54" t="s">
        <v>30</v>
      </c>
      <c r="C121" s="18" t="s">
        <v>44</v>
      </c>
      <c r="D121" s="55">
        <v>8400</v>
      </c>
      <c r="E121" s="47">
        <f>FEBRUARI!BE136</f>
        <v>0</v>
      </c>
      <c r="F121" s="56">
        <f t="shared" si="10"/>
        <v>0</v>
      </c>
      <c r="G121" s="161"/>
      <c r="H121" s="99">
        <f t="shared" si="12"/>
        <v>0</v>
      </c>
      <c r="I121" s="126"/>
      <c r="J121" s="91"/>
      <c r="K121" s="15"/>
      <c r="L121" s="15"/>
      <c r="M121" s="15"/>
      <c r="N121" s="15"/>
      <c r="O121" s="15"/>
      <c r="P121" s="15"/>
      <c r="Q121" s="269">
        <f t="shared" si="13"/>
        <v>0</v>
      </c>
      <c r="R121" s="81">
        <f t="shared" si="11"/>
        <v>0</v>
      </c>
      <c r="S121" s="91" t="s">
        <v>118</v>
      </c>
    </row>
    <row r="122" spans="1:19" ht="15">
      <c r="A122" s="18">
        <v>35</v>
      </c>
      <c r="B122" s="54" t="s">
        <v>119</v>
      </c>
      <c r="C122" s="18" t="s">
        <v>33</v>
      </c>
      <c r="D122" s="55">
        <v>16650</v>
      </c>
      <c r="E122" s="69">
        <f>FEBRUARI!BE137</f>
        <v>0</v>
      </c>
      <c r="F122" s="56">
        <f t="shared" si="10"/>
        <v>0</v>
      </c>
      <c r="G122" s="161"/>
      <c r="H122" s="224">
        <f t="shared" si="12"/>
        <v>0</v>
      </c>
      <c r="I122" s="126"/>
      <c r="J122" s="91"/>
      <c r="K122" s="252"/>
      <c r="L122" s="252"/>
      <c r="M122" s="252"/>
      <c r="N122" s="252"/>
      <c r="O122" s="252"/>
      <c r="P122" s="252"/>
      <c r="Q122" s="270">
        <f t="shared" si="13"/>
        <v>0</v>
      </c>
      <c r="R122" s="82">
        <f t="shared" si="11"/>
        <v>0</v>
      </c>
      <c r="S122" s="91" t="s">
        <v>120</v>
      </c>
    </row>
    <row r="123" spans="1:19" s="227" customFormat="1" ht="15">
      <c r="A123" s="320"/>
      <c r="B123" s="321"/>
      <c r="C123" s="320"/>
      <c r="D123" s="322"/>
      <c r="E123" s="330"/>
      <c r="F123" s="323"/>
      <c r="G123" s="331"/>
      <c r="H123" s="332"/>
      <c r="I123" s="333"/>
      <c r="J123" s="333"/>
      <c r="K123" s="333"/>
      <c r="L123" s="333"/>
      <c r="M123" s="333"/>
      <c r="N123" s="333"/>
      <c r="O123" s="333"/>
      <c r="P123" s="333"/>
      <c r="Q123" s="324"/>
      <c r="R123" s="334"/>
      <c r="S123" s="333"/>
    </row>
    <row r="124" spans="1:19" s="227" customFormat="1" ht="15">
      <c r="A124" s="325"/>
      <c r="B124" s="326"/>
      <c r="C124" s="325"/>
      <c r="D124" s="327"/>
      <c r="E124" s="137"/>
      <c r="F124" s="329"/>
      <c r="G124" s="335"/>
      <c r="H124" s="336"/>
      <c r="I124" s="75"/>
      <c r="J124" s="75"/>
      <c r="K124" s="75"/>
      <c r="L124" s="75"/>
      <c r="M124" s="75"/>
      <c r="N124" s="75"/>
      <c r="O124" s="75"/>
      <c r="P124" s="75"/>
      <c r="Q124" s="183"/>
      <c r="R124" s="337"/>
      <c r="S124" s="75"/>
    </row>
    <row r="125" spans="1:19" ht="15">
      <c r="A125" s="317">
        <v>36</v>
      </c>
      <c r="B125" s="165" t="s">
        <v>78</v>
      </c>
      <c r="C125" s="166" t="s">
        <v>72</v>
      </c>
      <c r="D125" s="167">
        <v>18750</v>
      </c>
      <c r="E125" s="47">
        <f>FEBRUARI!BE138</f>
        <v>20</v>
      </c>
      <c r="F125" s="169">
        <f t="shared" si="10"/>
        <v>375000</v>
      </c>
      <c r="G125" s="225"/>
      <c r="H125" s="99">
        <f t="shared" si="12"/>
        <v>0</v>
      </c>
      <c r="I125" s="174"/>
      <c r="J125" s="170"/>
      <c r="K125" s="253"/>
      <c r="L125" s="253"/>
      <c r="M125" s="253"/>
      <c r="N125" s="253"/>
      <c r="O125" s="253"/>
      <c r="P125" s="253"/>
      <c r="Q125" s="269">
        <f t="shared" si="13"/>
        <v>20</v>
      </c>
      <c r="R125" s="175">
        <f t="shared" si="11"/>
        <v>375000</v>
      </c>
      <c r="S125" s="176">
        <v>42942</v>
      </c>
    </row>
    <row r="126" spans="1:19" ht="15">
      <c r="A126" s="231">
        <v>37</v>
      </c>
      <c r="B126" s="54" t="s">
        <v>121</v>
      </c>
      <c r="C126" s="18" t="s">
        <v>44</v>
      </c>
      <c r="D126" s="55">
        <v>7920</v>
      </c>
      <c r="E126" s="47">
        <f>FEBRUARI!BE139</f>
        <v>0</v>
      </c>
      <c r="F126" s="56">
        <f t="shared" si="10"/>
        <v>0</v>
      </c>
      <c r="G126" s="161"/>
      <c r="H126" s="99">
        <f t="shared" si="12"/>
        <v>0</v>
      </c>
      <c r="I126" s="126"/>
      <c r="J126" s="91"/>
      <c r="K126" s="15"/>
      <c r="L126" s="15"/>
      <c r="M126" s="15"/>
      <c r="N126" s="15"/>
      <c r="O126" s="15"/>
      <c r="P126" s="15"/>
      <c r="Q126" s="269">
        <f t="shared" si="13"/>
        <v>0</v>
      </c>
      <c r="R126" s="81">
        <f t="shared" si="11"/>
        <v>0</v>
      </c>
      <c r="S126" s="91" t="s">
        <v>122</v>
      </c>
    </row>
    <row r="127" spans="1:19" ht="15">
      <c r="A127" s="231">
        <v>38</v>
      </c>
      <c r="B127" s="54" t="s">
        <v>123</v>
      </c>
      <c r="C127" s="18" t="s">
        <v>33</v>
      </c>
      <c r="D127" s="55">
        <v>17600</v>
      </c>
      <c r="E127" s="47">
        <f>FEBRUARI!BE140</f>
        <v>0</v>
      </c>
      <c r="F127" s="56">
        <f t="shared" si="10"/>
        <v>0</v>
      </c>
      <c r="G127" s="161"/>
      <c r="H127" s="99">
        <f t="shared" si="12"/>
        <v>0</v>
      </c>
      <c r="I127" s="126"/>
      <c r="J127" s="91"/>
      <c r="K127" s="91"/>
      <c r="L127" s="91"/>
      <c r="M127" s="91"/>
      <c r="N127" s="91"/>
      <c r="O127" s="91"/>
      <c r="P127" s="91"/>
      <c r="Q127" s="269">
        <f t="shared" si="13"/>
        <v>0</v>
      </c>
      <c r="R127" s="82">
        <f t="shared" si="11"/>
        <v>0</v>
      </c>
      <c r="S127" s="144">
        <v>42826</v>
      </c>
    </row>
    <row r="128" spans="1:19" ht="15">
      <c r="A128" s="231">
        <v>39</v>
      </c>
      <c r="B128" s="7" t="s">
        <v>28</v>
      </c>
      <c r="C128" s="4" t="s">
        <v>48</v>
      </c>
      <c r="D128" s="31">
        <v>204380</v>
      </c>
      <c r="E128" s="49"/>
      <c r="F128" s="56">
        <f t="shared" si="10"/>
        <v>0</v>
      </c>
      <c r="G128" s="160">
        <v>18</v>
      </c>
      <c r="H128" s="99">
        <f t="shared" si="12"/>
        <v>3678840</v>
      </c>
      <c r="I128" s="15"/>
      <c r="J128" s="15"/>
      <c r="K128" s="15">
        <v>9</v>
      </c>
      <c r="L128" s="15">
        <v>9</v>
      </c>
      <c r="M128" s="15"/>
      <c r="N128" s="15"/>
      <c r="O128" s="15"/>
      <c r="P128" s="15"/>
      <c r="Q128" s="269">
        <f t="shared" si="13"/>
        <v>0</v>
      </c>
      <c r="R128" s="82">
        <f t="shared" si="11"/>
        <v>0</v>
      </c>
      <c r="S128" s="142"/>
    </row>
    <row r="129" spans="1:19" ht="15.75" thickBot="1">
      <c r="A129" s="18">
        <v>40</v>
      </c>
      <c r="B129" s="58" t="s">
        <v>129</v>
      </c>
      <c r="C129" s="57" t="s">
        <v>48</v>
      </c>
      <c r="D129" s="59">
        <v>346500</v>
      </c>
      <c r="E129" s="92"/>
      <c r="F129" s="56">
        <f t="shared" si="10"/>
        <v>0</v>
      </c>
      <c r="G129" s="162">
        <v>5</v>
      </c>
      <c r="H129" s="99">
        <f t="shared" si="12"/>
        <v>1732500</v>
      </c>
      <c r="I129" s="16"/>
      <c r="J129" s="16"/>
      <c r="K129" s="16">
        <v>3</v>
      </c>
      <c r="L129" s="16">
        <v>2</v>
      </c>
      <c r="M129" s="16"/>
      <c r="N129" s="16"/>
      <c r="O129" s="16"/>
      <c r="P129" s="16"/>
      <c r="Q129" s="269">
        <f t="shared" si="13"/>
        <v>0</v>
      </c>
      <c r="R129" s="82">
        <f t="shared" si="11"/>
        <v>0</v>
      </c>
      <c r="S129" s="157"/>
    </row>
    <row r="130" spans="1:19" ht="16.5" thickBot="1" thickTop="1">
      <c r="A130" s="9" t="s">
        <v>46</v>
      </c>
      <c r="B130" s="10"/>
      <c r="C130" s="10"/>
      <c r="D130" s="10"/>
      <c r="E130" s="669">
        <f>SUM(F88:F129)</f>
        <v>114358735</v>
      </c>
      <c r="F130" s="670"/>
      <c r="G130" s="88"/>
      <c r="H130" s="88">
        <f>SUM(H88:H129)</f>
        <v>5411340</v>
      </c>
      <c r="I130" s="117"/>
      <c r="J130" s="24"/>
      <c r="K130" s="24"/>
      <c r="L130" s="24"/>
      <c r="M130" s="24"/>
      <c r="N130" s="24"/>
      <c r="O130" s="24"/>
      <c r="P130" s="24"/>
      <c r="Q130" s="24"/>
      <c r="R130" s="84">
        <f>SUM(R88:R129)</f>
        <v>89202710</v>
      </c>
      <c r="S130" s="24"/>
    </row>
    <row r="131" spans="1:19" ht="15.75" thickTop="1">
      <c r="A131" s="72"/>
      <c r="B131" s="72"/>
      <c r="C131" s="72"/>
      <c r="D131" s="72"/>
      <c r="E131" s="222"/>
      <c r="F131" s="222"/>
      <c r="G131" s="222"/>
      <c r="H131" s="222"/>
      <c r="I131" s="75"/>
      <c r="J131" s="75"/>
      <c r="K131" s="75"/>
      <c r="L131" s="75"/>
      <c r="M131" s="75"/>
      <c r="N131" s="75"/>
      <c r="O131" s="75"/>
      <c r="P131" s="75"/>
      <c r="Q131" s="75"/>
      <c r="R131" s="223"/>
      <c r="S131" s="75"/>
    </row>
    <row r="132" spans="1:19" s="227" customFormat="1" ht="15.75">
      <c r="A132" s="236">
        <v>1</v>
      </c>
      <c r="B132" s="240" t="s">
        <v>150</v>
      </c>
      <c r="D132" s="244" t="s">
        <v>151</v>
      </c>
      <c r="E132" s="235"/>
      <c r="F132" s="241"/>
      <c r="G132" s="237"/>
      <c r="H132" s="237"/>
      <c r="J132" s="229"/>
      <c r="L132" s="235"/>
      <c r="M132" s="235"/>
      <c r="N132" s="235"/>
      <c r="O132" s="235"/>
      <c r="P132" s="235"/>
      <c r="Q132" s="75"/>
      <c r="R132" s="235" t="s">
        <v>147</v>
      </c>
      <c r="S132" s="75"/>
    </row>
    <row r="133" spans="1:19" s="227" customFormat="1" ht="15.75">
      <c r="A133" s="236"/>
      <c r="B133" s="240" t="s">
        <v>170</v>
      </c>
      <c r="D133" s="242"/>
      <c r="E133" s="235"/>
      <c r="F133" s="243"/>
      <c r="G133" s="237"/>
      <c r="H133" s="237"/>
      <c r="I133" s="235" t="s">
        <v>133</v>
      </c>
      <c r="J133" s="230"/>
      <c r="L133" s="235"/>
      <c r="M133" s="235"/>
      <c r="N133" s="235"/>
      <c r="O133" s="235"/>
      <c r="P133" s="235"/>
      <c r="Q133" s="75"/>
      <c r="R133" s="235" t="s">
        <v>163</v>
      </c>
      <c r="S133" s="75"/>
    </row>
    <row r="134" spans="1:19" s="227" customFormat="1" ht="15.75">
      <c r="A134" s="236"/>
      <c r="B134" s="240"/>
      <c r="D134" s="243"/>
      <c r="E134" s="235"/>
      <c r="F134" s="243"/>
      <c r="G134" s="237"/>
      <c r="H134" s="237"/>
      <c r="I134" s="235" t="s">
        <v>153</v>
      </c>
      <c r="J134" s="229"/>
      <c r="L134" s="235"/>
      <c r="M134" s="235"/>
      <c r="N134" s="235"/>
      <c r="O134" s="235"/>
      <c r="P134" s="235"/>
      <c r="Q134" s="75"/>
      <c r="R134" s="235"/>
      <c r="S134" s="226"/>
    </row>
    <row r="135" spans="5:19" s="227" customFormat="1" ht="15.75">
      <c r="E135" s="235"/>
      <c r="F135" s="243"/>
      <c r="G135" s="237"/>
      <c r="H135" s="237"/>
      <c r="I135" s="235" t="s">
        <v>154</v>
      </c>
      <c r="J135" s="229"/>
      <c r="L135" s="248"/>
      <c r="M135" s="248"/>
      <c r="N135" s="248"/>
      <c r="O135" s="248"/>
      <c r="P135" s="248"/>
      <c r="Q135" s="75"/>
      <c r="R135" s="248"/>
      <c r="S135" s="226"/>
    </row>
    <row r="136" spans="1:19" s="227" customFormat="1" ht="15.75">
      <c r="A136" s="236">
        <v>2</v>
      </c>
      <c r="B136" s="240" t="s">
        <v>161</v>
      </c>
      <c r="D136" s="242" t="s">
        <v>155</v>
      </c>
      <c r="E136" s="235"/>
      <c r="F136" s="243"/>
      <c r="G136" s="237"/>
      <c r="H136" s="237"/>
      <c r="J136" s="229"/>
      <c r="L136" s="248"/>
      <c r="M136" s="248"/>
      <c r="N136" s="248"/>
      <c r="O136" s="248"/>
      <c r="P136" s="248"/>
      <c r="Q136" s="75"/>
      <c r="R136" s="248"/>
      <c r="S136" s="226"/>
    </row>
    <row r="137" spans="1:19" s="227" customFormat="1" ht="15.75">
      <c r="A137" s="236"/>
      <c r="B137" s="240" t="s">
        <v>162</v>
      </c>
      <c r="D137" s="243"/>
      <c r="E137" s="235"/>
      <c r="F137" s="241"/>
      <c r="G137" s="237"/>
      <c r="H137" s="237"/>
      <c r="J137" s="228"/>
      <c r="L137" s="228"/>
      <c r="M137" s="228"/>
      <c r="N137" s="228"/>
      <c r="O137" s="228"/>
      <c r="P137" s="228"/>
      <c r="Q137" s="75"/>
      <c r="R137" s="228"/>
      <c r="S137" s="226"/>
    </row>
    <row r="138" spans="1:19" s="227" customFormat="1" ht="15.75">
      <c r="A138" s="236"/>
      <c r="B138" s="240"/>
      <c r="D138" s="240"/>
      <c r="E138" s="235"/>
      <c r="F138" s="241"/>
      <c r="G138" s="237"/>
      <c r="H138" s="237"/>
      <c r="J138" s="228"/>
      <c r="L138" s="247"/>
      <c r="M138" s="247"/>
      <c r="N138" s="247"/>
      <c r="O138" s="247"/>
      <c r="Q138" s="75"/>
      <c r="S138" s="226"/>
    </row>
    <row r="139" spans="5:19" s="227" customFormat="1" ht="15.75">
      <c r="E139" s="241"/>
      <c r="F139" s="241"/>
      <c r="G139" s="237"/>
      <c r="H139" s="237"/>
      <c r="I139" s="247" t="s">
        <v>157</v>
      </c>
      <c r="J139" s="228"/>
      <c r="L139" s="235"/>
      <c r="M139" s="235"/>
      <c r="N139" s="235"/>
      <c r="O139" s="235"/>
      <c r="P139" s="247"/>
      <c r="Q139" s="75"/>
      <c r="R139" s="247" t="s">
        <v>148</v>
      </c>
      <c r="S139" s="226"/>
    </row>
    <row r="140" spans="1:19" s="227" customFormat="1" ht="15.75">
      <c r="A140" s="236">
        <v>3</v>
      </c>
      <c r="B140" s="240" t="s">
        <v>156</v>
      </c>
      <c r="D140" s="244" t="s">
        <v>155</v>
      </c>
      <c r="E140" s="245"/>
      <c r="F140" s="245"/>
      <c r="G140" s="238"/>
      <c r="H140" s="238"/>
      <c r="I140" s="235" t="s">
        <v>159</v>
      </c>
      <c r="J140" s="248"/>
      <c r="L140" s="235"/>
      <c r="M140" s="235"/>
      <c r="N140" s="235"/>
      <c r="O140" s="235"/>
      <c r="P140" s="235"/>
      <c r="Q140" s="75"/>
      <c r="R140" s="235" t="s">
        <v>149</v>
      </c>
      <c r="S140" s="75"/>
    </row>
    <row r="141" spans="1:19" s="227" customFormat="1" ht="15.75">
      <c r="A141" s="236"/>
      <c r="B141" s="240" t="s">
        <v>158</v>
      </c>
      <c r="C141" s="240"/>
      <c r="D141" s="240"/>
      <c r="E141" s="239"/>
      <c r="F141" s="239"/>
      <c r="G141" s="238"/>
      <c r="H141" s="238"/>
      <c r="I141" s="235" t="s">
        <v>160</v>
      </c>
      <c r="J141" s="248"/>
      <c r="L141" s="248"/>
      <c r="M141" s="248"/>
      <c r="N141" s="248"/>
      <c r="O141" s="248"/>
      <c r="P141" s="248"/>
      <c r="Q141" s="75"/>
      <c r="R141" s="75"/>
      <c r="S141" s="75"/>
    </row>
    <row r="142" spans="1:19" s="227" customFormat="1" ht="15">
      <c r="A142" s="72"/>
      <c r="B142" s="72"/>
      <c r="C142" s="72"/>
      <c r="D142" s="72"/>
      <c r="E142" s="222"/>
      <c r="F142" s="222"/>
      <c r="G142" s="222"/>
      <c r="H142" s="222"/>
      <c r="I142" s="75"/>
      <c r="J142" s="75"/>
      <c r="K142" s="75"/>
      <c r="L142" s="75"/>
      <c r="M142" s="75"/>
      <c r="N142" s="75"/>
      <c r="O142" s="75"/>
      <c r="P142" s="75"/>
      <c r="Q142" s="75"/>
      <c r="R142" s="223"/>
      <c r="S142" s="75"/>
    </row>
    <row r="143" spans="1:19" s="227" customFormat="1" ht="15">
      <c r="A143" s="72"/>
      <c r="B143" s="72"/>
      <c r="C143" s="72"/>
      <c r="D143" s="72"/>
      <c r="E143" s="222"/>
      <c r="F143" s="222"/>
      <c r="G143" s="222"/>
      <c r="H143" s="222"/>
      <c r="I143" s="75"/>
      <c r="J143" s="75"/>
      <c r="K143" s="75"/>
      <c r="L143" s="75"/>
      <c r="M143" s="75"/>
      <c r="N143" s="75"/>
      <c r="O143" s="75"/>
      <c r="P143" s="75"/>
      <c r="Q143" s="75"/>
      <c r="R143" s="223"/>
      <c r="S143" s="75"/>
    </row>
    <row r="144" spans="1:19" s="227" customFormat="1" ht="15">
      <c r="A144" s="72"/>
      <c r="B144" s="72"/>
      <c r="C144" s="72"/>
      <c r="D144" s="72"/>
      <c r="E144" s="222"/>
      <c r="F144" s="222"/>
      <c r="G144" s="222"/>
      <c r="H144" s="222"/>
      <c r="I144" s="75"/>
      <c r="J144" s="75"/>
      <c r="K144" s="75"/>
      <c r="L144" s="75"/>
      <c r="M144" s="75"/>
      <c r="N144" s="75"/>
      <c r="O144" s="75"/>
      <c r="P144" s="75"/>
      <c r="Q144" s="75"/>
      <c r="R144" s="223"/>
      <c r="S144" s="75"/>
    </row>
    <row r="145" spans="1:19" s="227" customFormat="1" ht="15">
      <c r="A145" s="72"/>
      <c r="B145" s="72"/>
      <c r="C145" s="72"/>
      <c r="D145" s="72"/>
      <c r="E145" s="222"/>
      <c r="F145" s="222"/>
      <c r="G145" s="222"/>
      <c r="H145" s="222"/>
      <c r="I145" s="75"/>
      <c r="J145" s="75"/>
      <c r="K145" s="75"/>
      <c r="L145" s="75"/>
      <c r="M145" s="75"/>
      <c r="N145" s="75"/>
      <c r="O145" s="75"/>
      <c r="P145" s="75"/>
      <c r="Q145" s="75"/>
      <c r="R145" s="223"/>
      <c r="S145" s="75"/>
    </row>
    <row r="146" spans="1:19" s="227" customFormat="1" ht="15">
      <c r="A146" s="72"/>
      <c r="B146" s="72"/>
      <c r="C146" s="72"/>
      <c r="D146" s="72"/>
      <c r="E146" s="222"/>
      <c r="F146" s="222"/>
      <c r="G146" s="222"/>
      <c r="H146" s="222"/>
      <c r="I146" s="75"/>
      <c r="J146" s="75"/>
      <c r="K146" s="75"/>
      <c r="L146" s="75"/>
      <c r="M146" s="75"/>
      <c r="N146" s="75"/>
      <c r="O146" s="75"/>
      <c r="P146" s="75"/>
      <c r="Q146" s="75"/>
      <c r="R146" s="223"/>
      <c r="S146" s="75"/>
    </row>
    <row r="147" spans="1:19" s="227" customFormat="1" ht="15">
      <c r="A147" s="72"/>
      <c r="B147" s="72"/>
      <c r="C147" s="72"/>
      <c r="D147" s="72"/>
      <c r="E147" s="222"/>
      <c r="F147" s="222"/>
      <c r="G147" s="222"/>
      <c r="H147" s="222"/>
      <c r="I147" s="75"/>
      <c r="J147" s="75"/>
      <c r="K147" s="75"/>
      <c r="L147" s="75"/>
      <c r="M147" s="75"/>
      <c r="N147" s="75"/>
      <c r="O147" s="75"/>
      <c r="P147" s="75"/>
      <c r="Q147" s="75"/>
      <c r="R147" s="223"/>
      <c r="S147" s="75"/>
    </row>
    <row r="148" spans="1:19" s="227" customFormat="1" ht="15">
      <c r="A148" s="72"/>
      <c r="B148" s="72"/>
      <c r="C148" s="72"/>
      <c r="D148" s="72"/>
      <c r="E148" s="222"/>
      <c r="F148" s="222"/>
      <c r="G148" s="222"/>
      <c r="H148" s="222"/>
      <c r="I148" s="75"/>
      <c r="J148" s="75"/>
      <c r="K148" s="75"/>
      <c r="L148" s="75"/>
      <c r="M148" s="75"/>
      <c r="N148" s="75"/>
      <c r="O148" s="75"/>
      <c r="P148" s="75"/>
      <c r="Q148" s="75"/>
      <c r="R148" s="223"/>
      <c r="S148" s="75"/>
    </row>
    <row r="149" spans="1:19" s="227" customFormat="1" ht="15">
      <c r="A149" s="72"/>
      <c r="B149" s="72"/>
      <c r="C149" s="72"/>
      <c r="D149" s="72"/>
      <c r="E149" s="222"/>
      <c r="F149" s="222"/>
      <c r="G149" s="222"/>
      <c r="H149" s="222"/>
      <c r="I149" s="75"/>
      <c r="J149" s="75"/>
      <c r="K149" s="75"/>
      <c r="L149" s="75"/>
      <c r="M149" s="75"/>
      <c r="N149" s="75"/>
      <c r="O149" s="75"/>
      <c r="P149" s="75"/>
      <c r="Q149" s="75"/>
      <c r="R149" s="223"/>
      <c r="S149" s="75"/>
    </row>
    <row r="150" spans="1:19" s="227" customFormat="1" ht="15">
      <c r="A150" s="72"/>
      <c r="B150" s="72"/>
      <c r="C150" s="72"/>
      <c r="D150" s="72"/>
      <c r="E150" s="222"/>
      <c r="F150" s="327">
        <f>F62+H62-R62</f>
        <v>1160400</v>
      </c>
      <c r="G150" s="222"/>
      <c r="H150" s="222"/>
      <c r="I150" s="75"/>
      <c r="J150" s="75"/>
      <c r="K150" s="75"/>
      <c r="L150" s="75"/>
      <c r="M150" s="75"/>
      <c r="N150" s="75"/>
      <c r="O150" s="75"/>
      <c r="P150" s="75"/>
      <c r="Q150" s="75"/>
      <c r="R150" s="223"/>
      <c r="S150" s="75"/>
    </row>
    <row r="151" spans="1:19" s="227" customFormat="1" ht="15">
      <c r="A151" s="72"/>
      <c r="B151" s="72"/>
      <c r="C151" s="72"/>
      <c r="D151" s="72"/>
      <c r="E151" s="222"/>
      <c r="F151" s="327">
        <f>E130+H130-R130</f>
        <v>30567365</v>
      </c>
      <c r="G151" s="222"/>
      <c r="H151" s="222"/>
      <c r="I151" s="75"/>
      <c r="J151" s="75"/>
      <c r="K151" s="75"/>
      <c r="L151" s="75"/>
      <c r="M151" s="75"/>
      <c r="N151" s="75"/>
      <c r="O151" s="75"/>
      <c r="P151" s="75"/>
      <c r="Q151" s="75"/>
      <c r="R151" s="223"/>
      <c r="S151" s="75"/>
    </row>
    <row r="152" spans="1:19" s="227" customFormat="1" ht="15">
      <c r="A152" s="72"/>
      <c r="B152" s="72"/>
      <c r="C152" s="72"/>
      <c r="D152" s="72"/>
      <c r="E152" s="222"/>
      <c r="F152" s="222">
        <f>SUM(F150:F151)</f>
        <v>31727765</v>
      </c>
      <c r="G152" s="222"/>
      <c r="H152" s="222"/>
      <c r="I152" s="75"/>
      <c r="J152" s="75"/>
      <c r="K152" s="75"/>
      <c r="L152" s="75"/>
      <c r="M152" s="75"/>
      <c r="N152" s="75"/>
      <c r="O152" s="75"/>
      <c r="P152" s="75"/>
      <c r="Q152" s="75"/>
      <c r="R152" s="223"/>
      <c r="S152" s="75"/>
    </row>
    <row r="153" spans="1:19" s="227" customFormat="1" ht="15">
      <c r="A153" s="72"/>
      <c r="B153" s="72"/>
      <c r="C153" s="72"/>
      <c r="D153" s="72"/>
      <c r="E153" s="222"/>
      <c r="F153" s="222"/>
      <c r="G153" s="222"/>
      <c r="H153" s="222"/>
      <c r="I153" s="75"/>
      <c r="J153" s="75"/>
      <c r="K153" s="75"/>
      <c r="L153" s="75"/>
      <c r="M153" s="75"/>
      <c r="N153" s="75"/>
      <c r="O153" s="75"/>
      <c r="P153" s="75"/>
      <c r="Q153" s="75"/>
      <c r="R153" s="223"/>
      <c r="S153" s="75"/>
    </row>
    <row r="154" spans="1:19" s="227" customFormat="1" ht="15">
      <c r="A154" s="72"/>
      <c r="B154" s="72"/>
      <c r="C154" s="72"/>
      <c r="D154" s="72"/>
      <c r="E154" s="222"/>
      <c r="F154" s="222"/>
      <c r="G154" s="222"/>
      <c r="H154" s="222"/>
      <c r="I154" s="75"/>
      <c r="J154" s="75"/>
      <c r="K154" s="75"/>
      <c r="L154" s="75"/>
      <c r="M154" s="75"/>
      <c r="N154" s="75"/>
      <c r="O154" s="75"/>
      <c r="P154" s="75"/>
      <c r="Q154" s="75"/>
      <c r="R154" s="223"/>
      <c r="S154" s="75"/>
    </row>
    <row r="155" spans="1:19" s="227" customFormat="1" ht="15">
      <c r="A155" s="72"/>
      <c r="B155" s="72"/>
      <c r="C155" s="72"/>
      <c r="D155" s="72"/>
      <c r="E155" s="222"/>
      <c r="F155" s="222"/>
      <c r="G155" s="222"/>
      <c r="H155" s="222"/>
      <c r="I155" s="75"/>
      <c r="J155" s="75"/>
      <c r="K155" s="75"/>
      <c r="L155" s="75"/>
      <c r="M155" s="75"/>
      <c r="N155" s="75"/>
      <c r="O155" s="75"/>
      <c r="P155" s="75"/>
      <c r="Q155" s="75"/>
      <c r="R155" s="223"/>
      <c r="S155" s="75"/>
    </row>
    <row r="156" spans="1:19" s="227" customFormat="1" ht="15">
      <c r="A156" s="72"/>
      <c r="B156" s="72"/>
      <c r="C156" s="72"/>
      <c r="D156" s="72"/>
      <c r="E156" s="222"/>
      <c r="F156" s="222"/>
      <c r="G156" s="222"/>
      <c r="H156" s="222"/>
      <c r="I156" s="75"/>
      <c r="J156" s="75"/>
      <c r="K156" s="75"/>
      <c r="L156" s="75"/>
      <c r="M156" s="75"/>
      <c r="N156" s="75"/>
      <c r="O156" s="75"/>
      <c r="P156" s="75"/>
      <c r="Q156" s="75"/>
      <c r="R156" s="223"/>
      <c r="S156" s="75"/>
    </row>
    <row r="157" spans="1:19" s="227" customFormat="1" ht="15">
      <c r="A157" s="72"/>
      <c r="B157" s="72"/>
      <c r="C157" s="72"/>
      <c r="D157" s="72"/>
      <c r="E157" s="222"/>
      <c r="F157" s="222"/>
      <c r="G157" s="222"/>
      <c r="H157" s="222"/>
      <c r="I157" s="75"/>
      <c r="J157" s="75"/>
      <c r="K157" s="75"/>
      <c r="L157" s="75"/>
      <c r="M157" s="75"/>
      <c r="N157" s="75"/>
      <c r="O157" s="75"/>
      <c r="P157" s="75"/>
      <c r="Q157" s="75"/>
      <c r="R157" s="223"/>
      <c r="S157" s="75"/>
    </row>
    <row r="158" spans="1:19" s="227" customFormat="1" ht="15">
      <c r="A158" s="72"/>
      <c r="B158" s="72"/>
      <c r="C158" s="72"/>
      <c r="D158" s="72"/>
      <c r="E158" s="222"/>
      <c r="F158" s="222"/>
      <c r="G158" s="222"/>
      <c r="H158" s="222"/>
      <c r="I158" s="75"/>
      <c r="J158" s="75"/>
      <c r="K158" s="75"/>
      <c r="L158" s="75"/>
      <c r="M158" s="75"/>
      <c r="N158" s="75"/>
      <c r="O158" s="75"/>
      <c r="P158" s="75"/>
      <c r="Q158" s="75"/>
      <c r="R158" s="223"/>
      <c r="S158" s="75"/>
    </row>
    <row r="159" spans="1:19" s="227" customFormat="1" ht="15">
      <c r="A159" s="72"/>
      <c r="B159" s="72"/>
      <c r="C159" s="72"/>
      <c r="D159" s="72"/>
      <c r="E159" s="222"/>
      <c r="F159" s="222"/>
      <c r="G159" s="222"/>
      <c r="H159" s="222"/>
      <c r="I159" s="75"/>
      <c r="J159" s="75"/>
      <c r="K159" s="75"/>
      <c r="L159" s="75"/>
      <c r="M159" s="75"/>
      <c r="N159" s="75"/>
      <c r="O159" s="75"/>
      <c r="P159" s="75"/>
      <c r="Q159" s="75"/>
      <c r="R159" s="223"/>
      <c r="S159" s="75"/>
    </row>
    <row r="160" spans="1:19" s="227" customFormat="1" ht="15">
      <c r="A160" s="72"/>
      <c r="B160" s="72"/>
      <c r="C160" s="72"/>
      <c r="D160" s="72"/>
      <c r="E160" s="222"/>
      <c r="F160" s="222"/>
      <c r="G160" s="222"/>
      <c r="H160" s="222"/>
      <c r="I160" s="75"/>
      <c r="J160" s="75"/>
      <c r="K160" s="75"/>
      <c r="L160" s="75"/>
      <c r="M160" s="75"/>
      <c r="N160" s="75"/>
      <c r="O160" s="75"/>
      <c r="P160" s="75"/>
      <c r="Q160" s="75"/>
      <c r="R160" s="223"/>
      <c r="S160" s="75"/>
    </row>
    <row r="161" spans="1:19" s="227" customFormat="1" ht="15">
      <c r="A161" s="72"/>
      <c r="B161" s="72"/>
      <c r="C161" s="72"/>
      <c r="D161" s="72"/>
      <c r="E161" s="222"/>
      <c r="F161" s="222"/>
      <c r="G161" s="222"/>
      <c r="H161" s="222"/>
      <c r="I161" s="75"/>
      <c r="J161" s="75"/>
      <c r="K161" s="75"/>
      <c r="L161" s="75"/>
      <c r="M161" s="75"/>
      <c r="N161" s="75"/>
      <c r="O161" s="75"/>
      <c r="P161" s="75"/>
      <c r="Q161" s="75"/>
      <c r="R161" s="223"/>
      <c r="S161" s="75"/>
    </row>
    <row r="162" spans="1:19" s="227" customFormat="1" ht="15">
      <c r="A162" s="72"/>
      <c r="B162" s="72"/>
      <c r="C162" s="72"/>
      <c r="D162" s="72"/>
      <c r="E162" s="222"/>
      <c r="F162" s="222"/>
      <c r="G162" s="222"/>
      <c r="H162" s="222"/>
      <c r="I162" s="75"/>
      <c r="J162" s="75"/>
      <c r="K162" s="75"/>
      <c r="L162" s="75"/>
      <c r="M162" s="75"/>
      <c r="N162" s="75"/>
      <c r="O162" s="75"/>
      <c r="P162" s="75"/>
      <c r="Q162" s="75"/>
      <c r="R162" s="223"/>
      <c r="S162" s="75"/>
    </row>
    <row r="163" spans="1:19" s="227" customFormat="1" ht="15">
      <c r="A163" s="72"/>
      <c r="B163" s="72"/>
      <c r="C163" s="72"/>
      <c r="D163" s="72"/>
      <c r="E163" s="222"/>
      <c r="F163" s="222"/>
      <c r="G163" s="222"/>
      <c r="H163" s="222"/>
      <c r="I163" s="75"/>
      <c r="J163" s="75"/>
      <c r="K163" s="75"/>
      <c r="L163" s="75"/>
      <c r="M163" s="75"/>
      <c r="N163" s="75"/>
      <c r="O163" s="75"/>
      <c r="P163" s="75"/>
      <c r="Q163" s="75"/>
      <c r="R163" s="223"/>
      <c r="S163" s="75"/>
    </row>
    <row r="164" spans="1:19" s="227" customFormat="1" ht="15">
      <c r="A164" s="72"/>
      <c r="B164" s="72"/>
      <c r="C164" s="72"/>
      <c r="D164" s="72"/>
      <c r="E164" s="222"/>
      <c r="F164" s="222"/>
      <c r="G164" s="222"/>
      <c r="H164" s="222"/>
      <c r="I164" s="75"/>
      <c r="J164" s="75"/>
      <c r="K164" s="75"/>
      <c r="L164" s="75"/>
      <c r="M164" s="75"/>
      <c r="N164" s="75"/>
      <c r="O164" s="75"/>
      <c r="P164" s="75"/>
      <c r="Q164" s="75"/>
      <c r="R164" s="223"/>
      <c r="S164" s="75"/>
    </row>
    <row r="165" spans="1:19" s="227" customFormat="1" ht="15">
      <c r="A165" s="72"/>
      <c r="B165" s="72"/>
      <c r="C165" s="72"/>
      <c r="D165" s="72"/>
      <c r="E165" s="222"/>
      <c r="F165" s="222"/>
      <c r="G165" s="222"/>
      <c r="H165" s="222"/>
      <c r="I165" s="75"/>
      <c r="J165" s="75"/>
      <c r="K165" s="75"/>
      <c r="L165" s="75"/>
      <c r="M165" s="75"/>
      <c r="N165" s="75"/>
      <c r="O165" s="75"/>
      <c r="P165" s="75"/>
      <c r="Q165" s="75"/>
      <c r="R165" s="223"/>
      <c r="S165" s="75"/>
    </row>
    <row r="166" spans="1:19" s="227" customFormat="1" ht="15">
      <c r="A166" s="72"/>
      <c r="B166" s="72"/>
      <c r="C166" s="72"/>
      <c r="D166" s="72"/>
      <c r="E166" s="222"/>
      <c r="F166" s="222"/>
      <c r="G166" s="222"/>
      <c r="H166" s="222"/>
      <c r="I166" s="75"/>
      <c r="J166" s="75"/>
      <c r="K166" s="75"/>
      <c r="L166" s="75"/>
      <c r="M166" s="75"/>
      <c r="N166" s="75"/>
      <c r="O166" s="75"/>
      <c r="P166" s="75"/>
      <c r="Q166" s="75"/>
      <c r="R166" s="223"/>
      <c r="S166" s="75"/>
    </row>
    <row r="167" spans="1:19" s="227" customFormat="1" ht="15">
      <c r="A167" s="72"/>
      <c r="B167" s="72"/>
      <c r="C167" s="72"/>
      <c r="D167" s="72"/>
      <c r="E167" s="222"/>
      <c r="F167" s="222"/>
      <c r="G167" s="222"/>
      <c r="H167" s="222"/>
      <c r="I167" s="75"/>
      <c r="J167" s="75"/>
      <c r="K167" s="75"/>
      <c r="L167" s="75"/>
      <c r="M167" s="75"/>
      <c r="N167" s="75"/>
      <c r="O167" s="75"/>
      <c r="P167" s="75"/>
      <c r="Q167" s="75"/>
      <c r="R167" s="223"/>
      <c r="S167" s="75"/>
    </row>
    <row r="168" spans="1:19" s="227" customFormat="1" ht="15">
      <c r="A168" s="72"/>
      <c r="B168" s="72"/>
      <c r="C168" s="72"/>
      <c r="D168" s="72"/>
      <c r="E168" s="222"/>
      <c r="F168" s="222"/>
      <c r="G168" s="222"/>
      <c r="H168" s="222"/>
      <c r="I168" s="75"/>
      <c r="J168" s="75"/>
      <c r="K168" s="75"/>
      <c r="L168" s="75"/>
      <c r="M168" s="75"/>
      <c r="N168" s="75"/>
      <c r="O168" s="75"/>
      <c r="P168" s="75"/>
      <c r="Q168" s="75"/>
      <c r="R168" s="223"/>
      <c r="S168" s="75"/>
    </row>
    <row r="169" spans="1:19" s="227" customFormat="1" ht="15">
      <c r="A169" s="72"/>
      <c r="B169" s="72"/>
      <c r="C169" s="72"/>
      <c r="D169" s="72"/>
      <c r="E169" s="222"/>
      <c r="F169" s="222"/>
      <c r="G169" s="222"/>
      <c r="H169" s="222"/>
      <c r="I169" s="75"/>
      <c r="J169" s="75"/>
      <c r="K169" s="75"/>
      <c r="L169" s="75"/>
      <c r="M169" s="75"/>
      <c r="N169" s="75"/>
      <c r="O169" s="75"/>
      <c r="P169" s="75"/>
      <c r="Q169" s="75"/>
      <c r="R169" s="223"/>
      <c r="S169" s="75"/>
    </row>
    <row r="170" spans="1:18" ht="15.75" thickBot="1">
      <c r="A170" s="2" t="s">
        <v>130</v>
      </c>
      <c r="B170" s="42"/>
      <c r="C170" s="29"/>
      <c r="D170" s="29"/>
      <c r="E170" s="42"/>
      <c r="F170" s="42"/>
      <c r="G170" s="42"/>
      <c r="H170" s="42"/>
      <c r="Q170" s="213"/>
      <c r="R170" s="212"/>
    </row>
    <row r="171" spans="1:19" ht="19.5" thickTop="1">
      <c r="A171" s="635" t="s">
        <v>0</v>
      </c>
      <c r="B171" s="635" t="s">
        <v>1</v>
      </c>
      <c r="C171" s="635" t="s">
        <v>2</v>
      </c>
      <c r="D171" s="638" t="s">
        <v>10</v>
      </c>
      <c r="E171" s="651" t="s">
        <v>21</v>
      </c>
      <c r="F171" s="652"/>
      <c r="G171" s="699" t="s">
        <v>7</v>
      </c>
      <c r="H171" s="699"/>
      <c r="I171" s="662" t="s">
        <v>3</v>
      </c>
      <c r="J171" s="662"/>
      <c r="K171" s="662"/>
      <c r="L171" s="662"/>
      <c r="M171" s="662"/>
      <c r="N171" s="662"/>
      <c r="O171" s="662"/>
      <c r="P171" s="662"/>
      <c r="Q171" s="633" t="s">
        <v>22</v>
      </c>
      <c r="R171" s="633"/>
      <c r="S171" s="638" t="s">
        <v>115</v>
      </c>
    </row>
    <row r="172" spans="1:19" ht="15">
      <c r="A172" s="636"/>
      <c r="B172" s="636"/>
      <c r="C172" s="636"/>
      <c r="D172" s="639"/>
      <c r="E172" s="653"/>
      <c r="F172" s="654"/>
      <c r="G172" s="680"/>
      <c r="H172" s="681"/>
      <c r="I172" s="693" t="s">
        <v>125</v>
      </c>
      <c r="J172" s="673"/>
      <c r="K172" s="693" t="s">
        <v>138</v>
      </c>
      <c r="L172" s="673"/>
      <c r="M172" s="693" t="s">
        <v>135</v>
      </c>
      <c r="N172" s="673"/>
      <c r="O172" s="693" t="s">
        <v>139</v>
      </c>
      <c r="P172" s="694"/>
      <c r="Q172" s="634"/>
      <c r="R172" s="634"/>
      <c r="S172" s="639"/>
    </row>
    <row r="173" spans="1:19" ht="92.25" customHeight="1" thickBot="1">
      <c r="A173" s="637"/>
      <c r="B173" s="637"/>
      <c r="C173" s="637"/>
      <c r="D173" s="640"/>
      <c r="E173" s="41" t="s">
        <v>42</v>
      </c>
      <c r="F173" s="41" t="s">
        <v>13</v>
      </c>
      <c r="G173" s="214" t="s">
        <v>42</v>
      </c>
      <c r="H173" s="214" t="s">
        <v>13</v>
      </c>
      <c r="I173" s="219" t="s">
        <v>140</v>
      </c>
      <c r="J173" s="219" t="s">
        <v>141</v>
      </c>
      <c r="K173" s="219" t="str">
        <f>K7</f>
        <v>Bungasrejo Jakenan</v>
      </c>
      <c r="L173" s="219" t="str">
        <f>L7</f>
        <v>Tondomulyo, Jakenan</v>
      </c>
      <c r="M173" s="219" t="s">
        <v>136</v>
      </c>
      <c r="N173" s="219" t="s">
        <v>142</v>
      </c>
      <c r="O173" s="219" t="str">
        <f>O7</f>
        <v>Plosojenar, Jakenan</v>
      </c>
      <c r="P173" s="112" t="str">
        <f>P7</f>
        <v>Sinoman, Pati</v>
      </c>
      <c r="Q173" s="80" t="s">
        <v>42</v>
      </c>
      <c r="R173" s="214" t="s">
        <v>13</v>
      </c>
      <c r="S173" s="640"/>
    </row>
    <row r="174" spans="1:19" ht="15.75" thickTop="1">
      <c r="A174" s="4">
        <v>1</v>
      </c>
      <c r="B174" s="5" t="s">
        <v>23</v>
      </c>
      <c r="C174" s="4"/>
      <c r="D174" s="31"/>
      <c r="E174" s="47"/>
      <c r="F174" s="32">
        <f>E174*D174</f>
        <v>0</v>
      </c>
      <c r="G174" s="164">
        <v>2</v>
      </c>
      <c r="H174" s="99"/>
      <c r="I174" s="124"/>
      <c r="J174" s="53"/>
      <c r="K174" s="218"/>
      <c r="L174" s="218">
        <v>2</v>
      </c>
      <c r="M174" s="218"/>
      <c r="N174" s="218"/>
      <c r="O174" s="218"/>
      <c r="P174" s="218"/>
      <c r="Q174" s="47">
        <f>E174+G174-I174-J174-K174-L174-M174-N174-O174-P174</f>
        <v>0</v>
      </c>
      <c r="R174" s="81">
        <f>Q174*D174</f>
        <v>0</v>
      </c>
      <c r="S174" s="53"/>
    </row>
    <row r="175" spans="1:19" ht="15">
      <c r="A175" s="4">
        <v>2</v>
      </c>
      <c r="B175" s="5" t="s">
        <v>70</v>
      </c>
      <c r="C175" s="4"/>
      <c r="D175" s="31"/>
      <c r="E175" s="47"/>
      <c r="F175" s="35">
        <f>E175*D175</f>
        <v>0</v>
      </c>
      <c r="G175" s="163">
        <v>18</v>
      </c>
      <c r="H175" s="35"/>
      <c r="I175" s="125"/>
      <c r="J175" s="15"/>
      <c r="K175" s="218">
        <v>9</v>
      </c>
      <c r="L175" s="218">
        <v>9</v>
      </c>
      <c r="M175" s="218"/>
      <c r="N175" s="218"/>
      <c r="O175" s="218"/>
      <c r="P175" s="218"/>
      <c r="Q175" s="47">
        <f>E175+G175-I175-J175-K175-L175-M175-N175-O175-P175</f>
        <v>0</v>
      </c>
      <c r="R175" s="81">
        <f>Q175*D175</f>
        <v>0</v>
      </c>
      <c r="S175" s="15"/>
    </row>
    <row r="176" spans="1:19" ht="15">
      <c r="A176" s="4">
        <v>3</v>
      </c>
      <c r="B176" s="7" t="s">
        <v>131</v>
      </c>
      <c r="C176" s="4"/>
      <c r="D176" s="31"/>
      <c r="E176" s="47"/>
      <c r="F176" s="37">
        <f>E176*D176</f>
        <v>0</v>
      </c>
      <c r="G176" s="160">
        <v>48</v>
      </c>
      <c r="H176" s="37"/>
      <c r="I176" s="125"/>
      <c r="J176" s="15"/>
      <c r="K176" s="218">
        <v>24</v>
      </c>
      <c r="L176" s="218">
        <v>24</v>
      </c>
      <c r="M176" s="218"/>
      <c r="N176" s="218"/>
      <c r="O176" s="218"/>
      <c r="P176" s="218"/>
      <c r="Q176" s="47">
        <f>E176+G176-I176-J176-K176-L176-M176-N176-O176-P176</f>
        <v>0</v>
      </c>
      <c r="R176" s="81">
        <f>Q176*D176</f>
        <v>0</v>
      </c>
      <c r="S176" s="15"/>
    </row>
    <row r="177" spans="1:19" ht="15.75" thickBot="1">
      <c r="A177" s="18">
        <v>4</v>
      </c>
      <c r="B177" s="54" t="s">
        <v>132</v>
      </c>
      <c r="C177" s="18"/>
      <c r="D177" s="55"/>
      <c r="E177" s="69"/>
      <c r="F177" s="56">
        <f>E177*D177</f>
        <v>0</v>
      </c>
      <c r="G177" s="161">
        <v>40</v>
      </c>
      <c r="H177" s="56"/>
      <c r="I177" s="126"/>
      <c r="J177" s="91"/>
      <c r="K177" s="170">
        <v>20</v>
      </c>
      <c r="L177" s="170">
        <v>20</v>
      </c>
      <c r="M177" s="170"/>
      <c r="N177" s="170"/>
      <c r="O177" s="170"/>
      <c r="P177" s="170"/>
      <c r="Q177" s="47">
        <f>E177+G177-I177-J177-K177-L177-M177-N177-O177-P177</f>
        <v>0</v>
      </c>
      <c r="R177" s="82">
        <f>Q177*D177</f>
        <v>0</v>
      </c>
      <c r="S177" s="91"/>
    </row>
    <row r="178" spans="1:19" ht="16.5" thickBot="1" thickTop="1">
      <c r="A178" s="22" t="s">
        <v>50</v>
      </c>
      <c r="B178" s="22"/>
      <c r="C178" s="22"/>
      <c r="D178" s="22"/>
      <c r="E178" s="146"/>
      <c r="F178" s="146">
        <f>SUM(F174:F177)</f>
        <v>0</v>
      </c>
      <c r="G178" s="146"/>
      <c r="H178" s="146"/>
      <c r="I178" s="24"/>
      <c r="J178" s="24"/>
      <c r="K178" s="24"/>
      <c r="L178" s="24"/>
      <c r="M178" s="24"/>
      <c r="N178" s="24"/>
      <c r="O178" s="24"/>
      <c r="P178" s="24"/>
      <c r="Q178" s="71"/>
      <c r="R178" s="84">
        <f>SUM(R174:R177)</f>
        <v>0</v>
      </c>
      <c r="S178" s="24"/>
    </row>
    <row r="179" ht="15.75" thickTop="1"/>
    <row r="180" spans="1:19" ht="15.75">
      <c r="A180" s="236">
        <v>1</v>
      </c>
      <c r="B180" s="240" t="s">
        <v>150</v>
      </c>
      <c r="C180" s="227"/>
      <c r="D180" s="244" t="s">
        <v>151</v>
      </c>
      <c r="E180" s="235"/>
      <c r="F180" s="241"/>
      <c r="G180" s="237"/>
      <c r="H180" s="237"/>
      <c r="I180" s="227"/>
      <c r="J180" s="229"/>
      <c r="K180" s="227"/>
      <c r="L180" s="235"/>
      <c r="M180" s="235"/>
      <c r="N180" s="235"/>
      <c r="O180" s="235"/>
      <c r="P180" s="235"/>
      <c r="Q180" s="75"/>
      <c r="R180" s="235" t="s">
        <v>147</v>
      </c>
      <c r="S180" s="75"/>
    </row>
    <row r="181" spans="1:19" ht="15.75">
      <c r="A181" s="236"/>
      <c r="B181" s="240" t="s">
        <v>152</v>
      </c>
      <c r="C181" s="227"/>
      <c r="D181" s="242"/>
      <c r="E181" s="235"/>
      <c r="F181" s="243"/>
      <c r="G181" s="237"/>
      <c r="H181" s="237"/>
      <c r="I181" s="235" t="s">
        <v>133</v>
      </c>
      <c r="J181" s="230"/>
      <c r="K181" s="227"/>
      <c r="L181" s="235"/>
      <c r="M181" s="235"/>
      <c r="N181" s="235"/>
      <c r="O181" s="235"/>
      <c r="P181" s="235"/>
      <c r="Q181" s="75"/>
      <c r="R181" s="235" t="s">
        <v>163</v>
      </c>
      <c r="S181" s="75"/>
    </row>
    <row r="182" spans="1:19" ht="15.75">
      <c r="A182" s="236"/>
      <c r="B182" s="240"/>
      <c r="C182" s="227"/>
      <c r="D182" s="243"/>
      <c r="E182" s="235"/>
      <c r="F182" s="243"/>
      <c r="G182" s="237"/>
      <c r="H182" s="237"/>
      <c r="I182" s="235" t="s">
        <v>153</v>
      </c>
      <c r="J182" s="229"/>
      <c r="K182" s="227"/>
      <c r="L182" s="235"/>
      <c r="M182" s="235"/>
      <c r="N182" s="235"/>
      <c r="O182" s="235"/>
      <c r="P182" s="235"/>
      <c r="Q182" s="75"/>
      <c r="R182" s="235"/>
      <c r="S182" s="226"/>
    </row>
    <row r="183" spans="1:19" ht="15.75">
      <c r="A183" s="227"/>
      <c r="B183" s="227"/>
      <c r="C183" s="227"/>
      <c r="D183" s="227"/>
      <c r="E183" s="235"/>
      <c r="F183" s="243"/>
      <c r="G183" s="237"/>
      <c r="H183" s="237"/>
      <c r="I183" s="235" t="s">
        <v>154</v>
      </c>
      <c r="J183" s="229"/>
      <c r="K183" s="227"/>
      <c r="L183" s="248"/>
      <c r="M183" s="248"/>
      <c r="N183" s="248"/>
      <c r="O183" s="248"/>
      <c r="P183" s="248"/>
      <c r="Q183" s="75"/>
      <c r="R183" s="248"/>
      <c r="S183" s="226"/>
    </row>
    <row r="184" spans="1:19" ht="15.75">
      <c r="A184" s="236">
        <v>2</v>
      </c>
      <c r="B184" s="240" t="s">
        <v>161</v>
      </c>
      <c r="C184" s="227"/>
      <c r="D184" s="242" t="s">
        <v>155</v>
      </c>
      <c r="E184" s="235"/>
      <c r="F184" s="243"/>
      <c r="G184" s="237"/>
      <c r="H184" s="237"/>
      <c r="I184" s="227"/>
      <c r="J184" s="229"/>
      <c r="K184" s="227"/>
      <c r="L184" s="248"/>
      <c r="M184" s="248"/>
      <c r="N184" s="248"/>
      <c r="O184" s="248"/>
      <c r="P184" s="248"/>
      <c r="Q184" s="75"/>
      <c r="R184" s="248"/>
      <c r="S184" s="226"/>
    </row>
    <row r="185" spans="1:19" ht="15.75">
      <c r="A185" s="236"/>
      <c r="B185" s="240" t="s">
        <v>162</v>
      </c>
      <c r="C185" s="227"/>
      <c r="D185" s="243"/>
      <c r="E185" s="235"/>
      <c r="F185" s="241"/>
      <c r="G185" s="237"/>
      <c r="H185" s="237"/>
      <c r="I185" s="227"/>
      <c r="J185" s="228"/>
      <c r="K185" s="227"/>
      <c r="L185" s="228"/>
      <c r="M185" s="228"/>
      <c r="N185" s="228"/>
      <c r="O185" s="228"/>
      <c r="P185" s="228"/>
      <c r="Q185" s="75"/>
      <c r="R185" s="228"/>
      <c r="S185" s="226"/>
    </row>
    <row r="186" spans="1:19" ht="15.75">
      <c r="A186" s="236"/>
      <c r="B186" s="240"/>
      <c r="C186" s="227"/>
      <c r="D186" s="240"/>
      <c r="E186" s="235"/>
      <c r="F186" s="241"/>
      <c r="G186" s="237"/>
      <c r="H186" s="237"/>
      <c r="I186" s="227"/>
      <c r="J186" s="228"/>
      <c r="K186" s="227"/>
      <c r="L186" s="247"/>
      <c r="M186" s="247"/>
      <c r="N186" s="247"/>
      <c r="O186" s="247"/>
      <c r="P186" s="227"/>
      <c r="Q186" s="75"/>
      <c r="R186" s="227"/>
      <c r="S186" s="226"/>
    </row>
    <row r="187" spans="1:19" ht="15.75">
      <c r="A187" s="227"/>
      <c r="B187" s="227"/>
      <c r="C187" s="227"/>
      <c r="D187" s="227"/>
      <c r="E187" s="241"/>
      <c r="F187" s="241"/>
      <c r="G187" s="237"/>
      <c r="H187" s="237"/>
      <c r="I187" s="247" t="s">
        <v>157</v>
      </c>
      <c r="J187" s="228"/>
      <c r="K187" s="227"/>
      <c r="L187" s="235"/>
      <c r="M187" s="235"/>
      <c r="N187" s="235"/>
      <c r="O187" s="235"/>
      <c r="P187" s="247"/>
      <c r="Q187" s="75"/>
      <c r="R187" s="247" t="s">
        <v>148</v>
      </c>
      <c r="S187" s="226"/>
    </row>
    <row r="188" spans="1:19" ht="15.75">
      <c r="A188" s="236">
        <v>3</v>
      </c>
      <c r="B188" s="240" t="s">
        <v>156</v>
      </c>
      <c r="C188" s="227"/>
      <c r="D188" s="244" t="s">
        <v>155</v>
      </c>
      <c r="E188" s="245"/>
      <c r="F188" s="245"/>
      <c r="G188" s="238"/>
      <c r="H188" s="238"/>
      <c r="I188" s="235" t="s">
        <v>159</v>
      </c>
      <c r="J188" s="248"/>
      <c r="K188" s="227"/>
      <c r="L188" s="235"/>
      <c r="M188" s="235"/>
      <c r="N188" s="235"/>
      <c r="O188" s="235"/>
      <c r="P188" s="235"/>
      <c r="Q188" s="75"/>
      <c r="R188" s="235" t="s">
        <v>149</v>
      </c>
      <c r="S188" s="75"/>
    </row>
    <row r="189" spans="1:19" ht="15.75">
      <c r="A189" s="236"/>
      <c r="B189" s="240" t="s">
        <v>158</v>
      </c>
      <c r="C189" s="240"/>
      <c r="D189" s="240"/>
      <c r="E189" s="239"/>
      <c r="F189" s="239"/>
      <c r="G189" s="238"/>
      <c r="H189" s="238"/>
      <c r="I189" s="235" t="s">
        <v>160</v>
      </c>
      <c r="J189" s="248"/>
      <c r="K189" s="227"/>
      <c r="L189" s="248"/>
      <c r="M189" s="248"/>
      <c r="N189" s="248"/>
      <c r="O189" s="248"/>
      <c r="P189" s="248"/>
      <c r="Q189" s="75"/>
      <c r="R189" s="75"/>
      <c r="S189" s="75"/>
    </row>
  </sheetData>
  <sheetProtection/>
  <mergeCells count="58">
    <mergeCell ref="I171:P171"/>
    <mergeCell ref="K172:L172"/>
    <mergeCell ref="M172:N172"/>
    <mergeCell ref="I85:P85"/>
    <mergeCell ref="I47:P47"/>
    <mergeCell ref="G48:H48"/>
    <mergeCell ref="O172:P172"/>
    <mergeCell ref="O86:P86"/>
    <mergeCell ref="I48:J48"/>
    <mergeCell ref="Q171:R172"/>
    <mergeCell ref="S171:S173"/>
    <mergeCell ref="I172:J172"/>
    <mergeCell ref="A171:A173"/>
    <mergeCell ref="B171:B173"/>
    <mergeCell ref="C171:C173"/>
    <mergeCell ref="D171:D173"/>
    <mergeCell ref="E171:F172"/>
    <mergeCell ref="G171:H171"/>
    <mergeCell ref="G172:H172"/>
    <mergeCell ref="Q85:R86"/>
    <mergeCell ref="S85:S87"/>
    <mergeCell ref="G86:H86"/>
    <mergeCell ref="I86:J86"/>
    <mergeCell ref="E130:F130"/>
    <mergeCell ref="K48:L48"/>
    <mergeCell ref="M48:N48"/>
    <mergeCell ref="K86:L86"/>
    <mergeCell ref="M86:N86"/>
    <mergeCell ref="Q47:R48"/>
    <mergeCell ref="S47:S49"/>
    <mergeCell ref="A85:A87"/>
    <mergeCell ref="B85:B87"/>
    <mergeCell ref="C85:C87"/>
    <mergeCell ref="D85:D87"/>
    <mergeCell ref="E85:F86"/>
    <mergeCell ref="G85:H85"/>
    <mergeCell ref="A47:A49"/>
    <mergeCell ref="B47:B49"/>
    <mergeCell ref="C47:C49"/>
    <mergeCell ref="D47:D49"/>
    <mergeCell ref="E47:F48"/>
    <mergeCell ref="G47:H47"/>
    <mergeCell ref="Q5:R6"/>
    <mergeCell ref="S5:S7"/>
    <mergeCell ref="E6:E7"/>
    <mergeCell ref="F6:F7"/>
    <mergeCell ref="G6:H6"/>
    <mergeCell ref="I6:J6"/>
    <mergeCell ref="M6:N6"/>
    <mergeCell ref="K6:L6"/>
    <mergeCell ref="I5:P5"/>
    <mergeCell ref="O6:P6"/>
    <mergeCell ref="A5:A7"/>
    <mergeCell ref="B5:B7"/>
    <mergeCell ref="C5:C7"/>
    <mergeCell ref="D5:D7"/>
    <mergeCell ref="E5:F5"/>
    <mergeCell ref="G5:H5"/>
  </mergeCells>
  <printOptions/>
  <pageMargins left="1.196850394" right="1.02362204724409" top="0.2" bottom="0.196850393700787" header="0.31496062992126" footer="0.31496062992126"/>
  <pageSetup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53" sqref="D153"/>
    </sheetView>
  </sheetViews>
  <sheetFormatPr defaultColWidth="9.140625" defaultRowHeight="15"/>
  <cols>
    <col min="1" max="1" width="4.57421875" style="227" customWidth="1"/>
    <col min="2" max="2" width="23.57421875" style="227" customWidth="1"/>
    <col min="3" max="3" width="8.421875" style="227" customWidth="1"/>
    <col min="4" max="4" width="15.7109375" style="227" customWidth="1"/>
    <col min="5" max="5" width="7.57421875" style="268" customWidth="1"/>
    <col min="6" max="6" width="15.7109375" style="268" customWidth="1"/>
    <col min="7" max="7" width="12.7109375" style="268" customWidth="1"/>
    <col min="8" max="8" width="15.7109375" style="268" customWidth="1"/>
    <col min="9" max="11" width="12.7109375" style="227" customWidth="1"/>
    <col min="12" max="12" width="15.7109375" style="227" customWidth="1"/>
    <col min="13" max="13" width="15.00390625" style="227" customWidth="1"/>
    <col min="14" max="16384" width="9.140625" style="227" customWidth="1"/>
  </cols>
  <sheetData>
    <row r="1" spans="1:8" ht="18.75">
      <c r="A1" s="1" t="s">
        <v>20</v>
      </c>
      <c r="B1" s="17"/>
      <c r="C1" s="17"/>
      <c r="D1" s="17"/>
      <c r="E1" s="17"/>
      <c r="F1" s="17"/>
      <c r="G1" s="17"/>
      <c r="H1" s="17"/>
    </row>
    <row r="2" spans="1:4" ht="15">
      <c r="A2" s="8" t="s">
        <v>169</v>
      </c>
      <c r="B2" s="268"/>
      <c r="C2" s="268"/>
      <c r="D2" s="268"/>
    </row>
    <row r="3" spans="1:8" ht="15">
      <c r="A3" s="2" t="s">
        <v>165</v>
      </c>
      <c r="C3" s="268"/>
      <c r="D3" s="268"/>
      <c r="E3" s="184"/>
      <c r="F3" s="184"/>
      <c r="G3" s="184"/>
      <c r="H3" s="184"/>
    </row>
    <row r="4" spans="1:8" ht="15.75" thickBot="1">
      <c r="A4" s="2" t="s">
        <v>12</v>
      </c>
      <c r="C4" s="268"/>
      <c r="D4" s="268"/>
      <c r="E4" s="184"/>
      <c r="F4" s="184"/>
      <c r="G4" s="184"/>
      <c r="H4" s="184"/>
    </row>
    <row r="5" spans="1:13" ht="15.75" customHeight="1" thickTop="1">
      <c r="A5" s="675" t="s">
        <v>0</v>
      </c>
      <c r="B5" s="675" t="s">
        <v>1</v>
      </c>
      <c r="C5" s="635" t="s">
        <v>2</v>
      </c>
      <c r="D5" s="684" t="s">
        <v>10</v>
      </c>
      <c r="E5" s="707" t="s">
        <v>21</v>
      </c>
      <c r="F5" s="708"/>
      <c r="G5" s="690" t="s">
        <v>7</v>
      </c>
      <c r="H5" s="692"/>
      <c r="I5" s="682" t="s">
        <v>3</v>
      </c>
      <c r="J5" s="683"/>
      <c r="K5" s="702" t="s">
        <v>22</v>
      </c>
      <c r="L5" s="703"/>
      <c r="M5" s="638" t="s">
        <v>8</v>
      </c>
    </row>
    <row r="6" spans="1:13" ht="15" customHeight="1">
      <c r="A6" s="676"/>
      <c r="B6" s="676"/>
      <c r="C6" s="636"/>
      <c r="D6" s="685"/>
      <c r="E6" s="641" t="s">
        <v>42</v>
      </c>
      <c r="F6" s="641" t="s">
        <v>13</v>
      </c>
      <c r="G6" s="695"/>
      <c r="H6" s="706"/>
      <c r="I6" s="271">
        <v>42850</v>
      </c>
      <c r="J6" s="135">
        <v>75722</v>
      </c>
      <c r="K6" s="704"/>
      <c r="L6" s="705"/>
      <c r="M6" s="639"/>
    </row>
    <row r="7" spans="1:13" ht="78.75" customHeight="1" thickBot="1">
      <c r="A7" s="677"/>
      <c r="B7" s="677"/>
      <c r="C7" s="637"/>
      <c r="D7" s="686"/>
      <c r="E7" s="640"/>
      <c r="F7" s="640"/>
      <c r="G7" s="264" t="s">
        <v>42</v>
      </c>
      <c r="H7" s="264" t="s">
        <v>13</v>
      </c>
      <c r="I7" s="219" t="s">
        <v>166</v>
      </c>
      <c r="J7" s="45" t="s">
        <v>167</v>
      </c>
      <c r="K7" s="111" t="s">
        <v>42</v>
      </c>
      <c r="L7" s="254" t="s">
        <v>13</v>
      </c>
      <c r="M7" s="640"/>
    </row>
    <row r="8" spans="1:13" ht="15.75" thickTop="1">
      <c r="A8" s="231">
        <v>1</v>
      </c>
      <c r="B8" s="232" t="s">
        <v>14</v>
      </c>
      <c r="C8" s="231" t="s">
        <v>4</v>
      </c>
      <c r="D8" s="25">
        <v>11000</v>
      </c>
      <c r="E8" s="246">
        <v>0</v>
      </c>
      <c r="F8" s="26">
        <f>E8*D8</f>
        <v>0</v>
      </c>
      <c r="G8" s="100">
        <v>0</v>
      </c>
      <c r="H8" s="98">
        <f>G8*D8</f>
        <v>0</v>
      </c>
      <c r="I8" s="113"/>
      <c r="J8" s="47"/>
      <c r="K8" s="47">
        <f>E8+G8-I8-J8</f>
        <v>0</v>
      </c>
      <c r="L8" s="81">
        <f aca="true" t="shared" si="0" ref="L8:L19">K8*D8</f>
        <v>0</v>
      </c>
      <c r="M8" s="233"/>
    </row>
    <row r="9" spans="1:13" ht="15">
      <c r="A9" s="231">
        <v>2</v>
      </c>
      <c r="B9" s="232" t="s">
        <v>15</v>
      </c>
      <c r="C9" s="231" t="s">
        <v>9</v>
      </c>
      <c r="D9" s="25">
        <v>25000</v>
      </c>
      <c r="E9" s="246">
        <v>0</v>
      </c>
      <c r="F9" s="26">
        <f aca="true" t="shared" si="1" ref="F9:F19">E9*D9</f>
        <v>0</v>
      </c>
      <c r="G9" s="101">
        <v>0</v>
      </c>
      <c r="H9" s="98">
        <f aca="true" t="shared" si="2" ref="H9:H19">G9*D9</f>
        <v>0</v>
      </c>
      <c r="I9" s="114"/>
      <c r="J9" s="49"/>
      <c r="K9" s="47">
        <f aca="true" t="shared" si="3" ref="K9:K19">E9+G9-I9-J9</f>
        <v>0</v>
      </c>
      <c r="L9" s="81">
        <f t="shared" si="0"/>
        <v>0</v>
      </c>
      <c r="M9" s="50"/>
    </row>
    <row r="10" spans="1:13" ht="15">
      <c r="A10" s="231">
        <v>3</v>
      </c>
      <c r="B10" s="232" t="s">
        <v>23</v>
      </c>
      <c r="C10" s="231" t="s">
        <v>9</v>
      </c>
      <c r="D10" s="25">
        <v>85000</v>
      </c>
      <c r="E10" s="246">
        <v>0</v>
      </c>
      <c r="F10" s="26">
        <f t="shared" si="1"/>
        <v>0</v>
      </c>
      <c r="G10" s="101">
        <v>0</v>
      </c>
      <c r="H10" s="98">
        <f t="shared" si="2"/>
        <v>0</v>
      </c>
      <c r="I10" s="114"/>
      <c r="J10" s="49"/>
      <c r="K10" s="47">
        <f t="shared" si="3"/>
        <v>0</v>
      </c>
      <c r="L10" s="81">
        <f t="shared" si="0"/>
        <v>0</v>
      </c>
      <c r="M10" s="50"/>
    </row>
    <row r="11" spans="1:13" ht="15">
      <c r="A11" s="231">
        <v>4</v>
      </c>
      <c r="B11" s="232" t="s">
        <v>16</v>
      </c>
      <c r="C11" s="231" t="s">
        <v>4</v>
      </c>
      <c r="D11" s="25">
        <v>19000</v>
      </c>
      <c r="E11" s="246">
        <v>0</v>
      </c>
      <c r="F11" s="26">
        <f t="shared" si="1"/>
        <v>0</v>
      </c>
      <c r="G11" s="101">
        <v>0</v>
      </c>
      <c r="H11" s="98">
        <f t="shared" si="2"/>
        <v>0</v>
      </c>
      <c r="I11" s="114"/>
      <c r="J11" s="49"/>
      <c r="K11" s="47">
        <f t="shared" si="3"/>
        <v>0</v>
      </c>
      <c r="L11" s="81">
        <f t="shared" si="0"/>
        <v>0</v>
      </c>
      <c r="M11" s="50"/>
    </row>
    <row r="12" spans="1:13" ht="15">
      <c r="A12" s="231">
        <v>5</v>
      </c>
      <c r="B12" s="232" t="s">
        <v>17</v>
      </c>
      <c r="C12" s="231" t="s">
        <v>11</v>
      </c>
      <c r="D12" s="25">
        <v>11896.908</v>
      </c>
      <c r="E12" s="246">
        <v>0</v>
      </c>
      <c r="F12" s="26">
        <f t="shared" si="1"/>
        <v>0</v>
      </c>
      <c r="G12" s="101">
        <v>0</v>
      </c>
      <c r="H12" s="98">
        <f t="shared" si="2"/>
        <v>0</v>
      </c>
      <c r="I12" s="114"/>
      <c r="J12" s="49"/>
      <c r="K12" s="47">
        <f t="shared" si="3"/>
        <v>0</v>
      </c>
      <c r="L12" s="81">
        <f t="shared" si="0"/>
        <v>0</v>
      </c>
      <c r="M12" s="50"/>
    </row>
    <row r="13" spans="1:13" ht="15">
      <c r="A13" s="231">
        <v>6</v>
      </c>
      <c r="B13" s="232" t="s">
        <v>18</v>
      </c>
      <c r="C13" s="231" t="s">
        <v>11</v>
      </c>
      <c r="D13" s="25">
        <v>10010.050251256282</v>
      </c>
      <c r="E13" s="246">
        <v>0</v>
      </c>
      <c r="F13" s="26">
        <f t="shared" si="1"/>
        <v>0</v>
      </c>
      <c r="G13" s="101">
        <v>0</v>
      </c>
      <c r="H13" s="98">
        <f t="shared" si="2"/>
        <v>0</v>
      </c>
      <c r="I13" s="114"/>
      <c r="J13" s="49"/>
      <c r="K13" s="47">
        <f t="shared" si="3"/>
        <v>0</v>
      </c>
      <c r="L13" s="81">
        <f t="shared" si="0"/>
        <v>0</v>
      </c>
      <c r="M13" s="233"/>
    </row>
    <row r="14" spans="1:13" ht="15">
      <c r="A14" s="18">
        <v>7</v>
      </c>
      <c r="B14" s="19" t="s">
        <v>24</v>
      </c>
      <c r="C14" s="18" t="s">
        <v>19</v>
      </c>
      <c r="D14" s="27">
        <v>25000</v>
      </c>
      <c r="E14" s="20">
        <v>0</v>
      </c>
      <c r="F14" s="28">
        <f t="shared" si="1"/>
        <v>0</v>
      </c>
      <c r="G14" s="101">
        <v>0</v>
      </c>
      <c r="H14" s="98">
        <f t="shared" si="2"/>
        <v>0</v>
      </c>
      <c r="I14" s="115"/>
      <c r="J14" s="52"/>
      <c r="K14" s="47">
        <f t="shared" si="3"/>
        <v>0</v>
      </c>
      <c r="L14" s="81">
        <f t="shared" si="0"/>
        <v>0</v>
      </c>
      <c r="M14" s="21"/>
    </row>
    <row r="15" spans="1:13" ht="15">
      <c r="A15" s="231">
        <v>8</v>
      </c>
      <c r="B15" s="232" t="s">
        <v>14</v>
      </c>
      <c r="C15" s="231" t="s">
        <v>74</v>
      </c>
      <c r="D15" s="25">
        <v>14000</v>
      </c>
      <c r="E15" s="246">
        <v>0</v>
      </c>
      <c r="F15" s="28">
        <f t="shared" si="1"/>
        <v>0</v>
      </c>
      <c r="G15" s="101">
        <v>0</v>
      </c>
      <c r="H15" s="98">
        <f t="shared" si="2"/>
        <v>0</v>
      </c>
      <c r="I15" s="114"/>
      <c r="J15" s="49"/>
      <c r="K15" s="47">
        <f t="shared" si="3"/>
        <v>0</v>
      </c>
      <c r="L15" s="81">
        <f t="shared" si="0"/>
        <v>0</v>
      </c>
      <c r="M15" s="233"/>
    </row>
    <row r="16" spans="1:13" ht="15">
      <c r="A16" s="231">
        <v>9</v>
      </c>
      <c r="B16" s="232" t="s">
        <v>15</v>
      </c>
      <c r="C16" s="231" t="s">
        <v>33</v>
      </c>
      <c r="D16" s="25">
        <v>28000</v>
      </c>
      <c r="E16" s="246">
        <v>0</v>
      </c>
      <c r="F16" s="28">
        <f t="shared" si="1"/>
        <v>0</v>
      </c>
      <c r="G16" s="101">
        <v>0</v>
      </c>
      <c r="H16" s="98">
        <f t="shared" si="2"/>
        <v>0</v>
      </c>
      <c r="I16" s="114"/>
      <c r="J16" s="49"/>
      <c r="K16" s="47">
        <f t="shared" si="3"/>
        <v>0</v>
      </c>
      <c r="L16" s="81">
        <f t="shared" si="0"/>
        <v>0</v>
      </c>
      <c r="M16" s="233"/>
    </row>
    <row r="17" spans="1:13" ht="15">
      <c r="A17" s="231">
        <v>10</v>
      </c>
      <c r="B17" s="232" t="s">
        <v>23</v>
      </c>
      <c r="C17" s="231" t="s">
        <v>33</v>
      </c>
      <c r="D17" s="25">
        <v>71000</v>
      </c>
      <c r="E17" s="246">
        <v>0</v>
      </c>
      <c r="F17" s="28">
        <f t="shared" si="1"/>
        <v>0</v>
      </c>
      <c r="G17" s="101">
        <v>0</v>
      </c>
      <c r="H17" s="98">
        <f t="shared" si="2"/>
        <v>0</v>
      </c>
      <c r="I17" s="114"/>
      <c r="J17" s="49"/>
      <c r="K17" s="47">
        <f t="shared" si="3"/>
        <v>0</v>
      </c>
      <c r="L17" s="81">
        <f t="shared" si="0"/>
        <v>0</v>
      </c>
      <c r="M17" s="233"/>
    </row>
    <row r="18" spans="1:13" ht="15">
      <c r="A18" s="231">
        <v>11</v>
      </c>
      <c r="B18" s="232" t="s">
        <v>16</v>
      </c>
      <c r="C18" s="231" t="s">
        <v>74</v>
      </c>
      <c r="D18" s="25">
        <v>18200</v>
      </c>
      <c r="E18" s="246">
        <v>0</v>
      </c>
      <c r="F18" s="28">
        <f t="shared" si="1"/>
        <v>0</v>
      </c>
      <c r="G18" s="101">
        <v>0</v>
      </c>
      <c r="H18" s="98">
        <f t="shared" si="2"/>
        <v>0</v>
      </c>
      <c r="I18" s="114"/>
      <c r="J18" s="49"/>
      <c r="K18" s="47">
        <f t="shared" si="3"/>
        <v>0</v>
      </c>
      <c r="L18" s="81">
        <f t="shared" si="0"/>
        <v>0</v>
      </c>
      <c r="M18" s="233"/>
    </row>
    <row r="19" spans="1:13" ht="15.75" thickBot="1">
      <c r="A19" s="57">
        <v>12</v>
      </c>
      <c r="B19" s="103" t="s">
        <v>24</v>
      </c>
      <c r="C19" s="57" t="s">
        <v>62</v>
      </c>
      <c r="D19" s="104">
        <v>37500</v>
      </c>
      <c r="E19" s="202">
        <v>0</v>
      </c>
      <c r="F19" s="28">
        <f t="shared" si="1"/>
        <v>0</v>
      </c>
      <c r="G19" s="101">
        <v>0</v>
      </c>
      <c r="H19" s="98">
        <f t="shared" si="2"/>
        <v>0</v>
      </c>
      <c r="I19" s="116"/>
      <c r="J19" s="92"/>
      <c r="K19" s="47">
        <f t="shared" si="3"/>
        <v>0</v>
      </c>
      <c r="L19" s="81">
        <f t="shared" si="0"/>
        <v>0</v>
      </c>
      <c r="M19" s="108"/>
    </row>
    <row r="20" spans="1:13" ht="16.5" thickBot="1" thickTop="1">
      <c r="A20" s="207" t="s">
        <v>43</v>
      </c>
      <c r="B20" s="207"/>
      <c r="C20" s="207"/>
      <c r="D20" s="23"/>
      <c r="E20" s="207"/>
      <c r="F20" s="11">
        <f>SUM(F8:F14)</f>
        <v>0</v>
      </c>
      <c r="G20" s="11"/>
      <c r="H20" s="11">
        <f>SUM(H8:H19)</f>
        <v>0</v>
      </c>
      <c r="I20" s="117"/>
      <c r="J20" s="24"/>
      <c r="K20" s="71"/>
      <c r="L20" s="210">
        <f>SUM(L8:L14)</f>
        <v>0</v>
      </c>
      <c r="M20" s="24"/>
    </row>
    <row r="21" spans="1:13" ht="15.75" thickTop="1">
      <c r="A21" s="72"/>
      <c r="B21" s="72"/>
      <c r="C21" s="72"/>
      <c r="D21" s="73"/>
      <c r="E21" s="72"/>
      <c r="F21" s="74"/>
      <c r="G21" s="74"/>
      <c r="H21" s="74"/>
      <c r="I21" s="75"/>
      <c r="J21" s="75"/>
      <c r="K21" s="77"/>
      <c r="L21" s="76"/>
      <c r="M21" s="75"/>
    </row>
    <row r="22" spans="1:13" ht="15.75">
      <c r="A22" s="236">
        <v>1</v>
      </c>
      <c r="B22" s="240" t="s">
        <v>150</v>
      </c>
      <c r="D22" s="244" t="s">
        <v>151</v>
      </c>
      <c r="F22" s="241"/>
      <c r="G22" s="237"/>
      <c r="H22" s="237"/>
      <c r="J22" s="229"/>
      <c r="K22" s="75"/>
      <c r="L22" s="268" t="s">
        <v>168</v>
      </c>
      <c r="M22" s="75"/>
    </row>
    <row r="23" spans="1:13" ht="15.75">
      <c r="A23" s="236"/>
      <c r="B23" s="240" t="s">
        <v>170</v>
      </c>
      <c r="D23" s="242"/>
      <c r="F23" s="243"/>
      <c r="G23" s="237"/>
      <c r="H23" s="237"/>
      <c r="J23" s="230"/>
      <c r="K23" s="75"/>
      <c r="L23" s="268" t="s">
        <v>163</v>
      </c>
      <c r="M23" s="75"/>
    </row>
    <row r="24" spans="1:13" ht="15.75">
      <c r="A24" s="236"/>
      <c r="B24" s="240"/>
      <c r="D24" s="243"/>
      <c r="F24" s="243"/>
      <c r="G24" s="237"/>
      <c r="H24" s="237"/>
      <c r="J24" s="229"/>
      <c r="K24" s="75"/>
      <c r="L24" s="268"/>
      <c r="M24" s="226"/>
    </row>
    <row r="25" spans="6:13" ht="15.75">
      <c r="F25" s="243"/>
      <c r="G25" s="237"/>
      <c r="H25" s="237"/>
      <c r="J25" s="229"/>
      <c r="K25" s="75"/>
      <c r="L25" s="248"/>
      <c r="M25" s="226"/>
    </row>
    <row r="26" spans="1:13" ht="15.75">
      <c r="A26" s="236">
        <v>2</v>
      </c>
      <c r="B26" s="240" t="s">
        <v>161</v>
      </c>
      <c r="D26" s="242" t="s">
        <v>155</v>
      </c>
      <c r="F26" s="243"/>
      <c r="G26" s="237"/>
      <c r="H26" s="237"/>
      <c r="J26" s="229"/>
      <c r="K26" s="75"/>
      <c r="L26" s="248"/>
      <c r="M26" s="226"/>
    </row>
    <row r="27" spans="1:13" ht="15.75">
      <c r="A27" s="236"/>
      <c r="B27" s="240" t="s">
        <v>162</v>
      </c>
      <c r="D27" s="243"/>
      <c r="F27" s="241"/>
      <c r="G27" s="237"/>
      <c r="H27" s="268" t="s">
        <v>133</v>
      </c>
      <c r="J27" s="228"/>
      <c r="K27" s="75"/>
      <c r="L27" s="228"/>
      <c r="M27" s="226"/>
    </row>
    <row r="28" spans="1:13" ht="15.75">
      <c r="A28" s="236"/>
      <c r="B28" s="240"/>
      <c r="D28" s="240"/>
      <c r="F28" s="241"/>
      <c r="G28" s="237"/>
      <c r="H28" s="268" t="s">
        <v>153</v>
      </c>
      <c r="J28" s="228"/>
      <c r="K28" s="75"/>
      <c r="M28" s="226"/>
    </row>
    <row r="29" spans="5:13" ht="15.75">
      <c r="E29" s="241"/>
      <c r="F29" s="241"/>
      <c r="G29" s="237"/>
      <c r="H29" s="268" t="s">
        <v>154</v>
      </c>
      <c r="J29" s="228"/>
      <c r="K29" s="75"/>
      <c r="L29" s="266" t="s">
        <v>148</v>
      </c>
      <c r="M29" s="226"/>
    </row>
    <row r="30" spans="1:13" ht="15.75">
      <c r="A30" s="236">
        <v>3</v>
      </c>
      <c r="B30" s="240" t="s">
        <v>156</v>
      </c>
      <c r="D30" s="244" t="s">
        <v>155</v>
      </c>
      <c r="E30" s="245"/>
      <c r="F30" s="245"/>
      <c r="G30" s="238"/>
      <c r="H30" s="227"/>
      <c r="J30" s="248"/>
      <c r="K30" s="75"/>
      <c r="L30" s="268" t="s">
        <v>149</v>
      </c>
      <c r="M30" s="75"/>
    </row>
    <row r="31" spans="1:13" ht="15.75">
      <c r="A31" s="236"/>
      <c r="B31" s="240" t="s">
        <v>158</v>
      </c>
      <c r="C31" s="240"/>
      <c r="D31" s="240"/>
      <c r="E31" s="239"/>
      <c r="F31" s="239"/>
      <c r="G31" s="238"/>
      <c r="H31" s="227"/>
      <c r="J31" s="248"/>
      <c r="K31" s="75"/>
      <c r="L31" s="75"/>
      <c r="M31" s="75"/>
    </row>
    <row r="32" spans="1:13" ht="15">
      <c r="A32" s="72"/>
      <c r="B32" s="72"/>
      <c r="C32" s="72"/>
      <c r="D32" s="73"/>
      <c r="E32" s="72"/>
      <c r="F32" s="74"/>
      <c r="G32" s="74"/>
      <c r="H32" s="227"/>
      <c r="J32" s="75"/>
      <c r="K32" s="137"/>
      <c r="L32" s="75"/>
      <c r="M32" s="75"/>
    </row>
    <row r="33" spans="1:13" ht="15">
      <c r="A33" s="72"/>
      <c r="B33" s="72"/>
      <c r="C33" s="72"/>
      <c r="D33" s="73"/>
      <c r="E33" s="72"/>
      <c r="F33" s="74"/>
      <c r="G33" s="74"/>
      <c r="H33" s="266" t="s">
        <v>157</v>
      </c>
      <c r="J33" s="75"/>
      <c r="K33" s="137"/>
      <c r="L33" s="75"/>
      <c r="M33" s="75"/>
    </row>
    <row r="34" spans="1:13" ht="15">
      <c r="A34" s="72"/>
      <c r="B34" s="72"/>
      <c r="C34" s="72"/>
      <c r="D34" s="73"/>
      <c r="E34" s="72"/>
      <c r="F34" s="74"/>
      <c r="G34" s="74"/>
      <c r="H34" s="268" t="s">
        <v>159</v>
      </c>
      <c r="J34" s="75"/>
      <c r="K34" s="137"/>
      <c r="L34" s="75"/>
      <c r="M34" s="75"/>
    </row>
    <row r="35" spans="1:13" ht="15">
      <c r="A35" s="72"/>
      <c r="B35" s="72"/>
      <c r="C35" s="72"/>
      <c r="D35" s="73"/>
      <c r="E35" s="72"/>
      <c r="F35" s="74"/>
      <c r="G35" s="74"/>
      <c r="H35" s="268" t="s">
        <v>160</v>
      </c>
      <c r="J35" s="75"/>
      <c r="K35" s="137"/>
      <c r="L35" s="75"/>
      <c r="M35" s="75"/>
    </row>
    <row r="36" spans="1:13" ht="15">
      <c r="A36" s="72"/>
      <c r="B36" s="72"/>
      <c r="C36" s="72"/>
      <c r="D36" s="73"/>
      <c r="E36" s="72"/>
      <c r="F36" s="74"/>
      <c r="G36" s="74"/>
      <c r="H36" s="74"/>
      <c r="I36" s="75"/>
      <c r="J36" s="75"/>
      <c r="K36" s="137"/>
      <c r="L36" s="75"/>
      <c r="M36" s="75"/>
    </row>
    <row r="37" spans="1:13" ht="15">
      <c r="A37" s="72"/>
      <c r="B37" s="72"/>
      <c r="C37" s="72"/>
      <c r="D37" s="73"/>
      <c r="E37" s="72"/>
      <c r="F37" s="74"/>
      <c r="G37" s="74"/>
      <c r="H37" s="74"/>
      <c r="I37" s="75"/>
      <c r="J37" s="75"/>
      <c r="K37" s="137"/>
      <c r="L37" s="75"/>
      <c r="M37" s="75"/>
    </row>
    <row r="38" spans="1:13" ht="15">
      <c r="A38" s="72"/>
      <c r="B38" s="72"/>
      <c r="C38" s="72"/>
      <c r="D38" s="73"/>
      <c r="E38" s="72"/>
      <c r="F38" s="74"/>
      <c r="G38" s="74"/>
      <c r="H38" s="74"/>
      <c r="I38" s="75"/>
      <c r="J38" s="75"/>
      <c r="K38" s="137"/>
      <c r="L38" s="75"/>
      <c r="M38" s="75"/>
    </row>
    <row r="39" spans="1:13" ht="15">
      <c r="A39" s="72"/>
      <c r="B39" s="72"/>
      <c r="C39" s="72"/>
      <c r="D39" s="73"/>
      <c r="E39" s="72"/>
      <c r="F39" s="74"/>
      <c r="G39" s="74"/>
      <c r="H39" s="74"/>
      <c r="I39" s="75"/>
      <c r="J39" s="75"/>
      <c r="K39" s="137"/>
      <c r="L39" s="75"/>
      <c r="M39" s="75"/>
    </row>
    <row r="40" spans="1:13" ht="15">
      <c r="A40" s="72"/>
      <c r="B40" s="72"/>
      <c r="C40" s="72"/>
      <c r="D40" s="73"/>
      <c r="E40" s="72"/>
      <c r="F40" s="74"/>
      <c r="G40" s="74"/>
      <c r="H40" s="74"/>
      <c r="I40" s="75"/>
      <c r="J40" s="75"/>
      <c r="K40" s="137"/>
      <c r="L40" s="75"/>
      <c r="M40" s="75"/>
    </row>
    <row r="41" spans="1:13" ht="15">
      <c r="A41" s="72"/>
      <c r="B41" s="72"/>
      <c r="C41" s="72"/>
      <c r="D41" s="73"/>
      <c r="E41" s="72"/>
      <c r="F41" s="74"/>
      <c r="G41" s="74"/>
      <c r="H41" s="74"/>
      <c r="I41" s="75"/>
      <c r="J41" s="75"/>
      <c r="K41" s="137"/>
      <c r="L41" s="75"/>
      <c r="M41" s="75"/>
    </row>
    <row r="42" spans="1:13" ht="15">
      <c r="A42" s="72"/>
      <c r="B42" s="72"/>
      <c r="C42" s="72"/>
      <c r="D42" s="73"/>
      <c r="E42" s="72"/>
      <c r="F42" s="74"/>
      <c r="G42" s="74"/>
      <c r="H42" s="74"/>
      <c r="I42" s="75"/>
      <c r="J42" s="75"/>
      <c r="K42" s="137"/>
      <c r="L42" s="75"/>
      <c r="M42" s="75"/>
    </row>
    <row r="43" spans="1:13" ht="15">
      <c r="A43" s="72"/>
      <c r="B43" s="72"/>
      <c r="C43" s="72"/>
      <c r="D43" s="73"/>
      <c r="E43" s="72"/>
      <c r="F43" s="74"/>
      <c r="G43" s="74"/>
      <c r="H43" s="74"/>
      <c r="I43" s="75"/>
      <c r="J43" s="75"/>
      <c r="K43" s="137"/>
      <c r="L43" s="75"/>
      <c r="M43" s="75"/>
    </row>
    <row r="44" spans="1:13" ht="15">
      <c r="A44" s="72"/>
      <c r="B44" s="72"/>
      <c r="C44" s="72"/>
      <c r="D44" s="73"/>
      <c r="E44" s="72"/>
      <c r="F44" s="74"/>
      <c r="G44" s="74"/>
      <c r="H44" s="74"/>
      <c r="I44" s="75"/>
      <c r="J44" s="75"/>
      <c r="K44" s="137"/>
      <c r="L44" s="75"/>
      <c r="M44" s="75"/>
    </row>
    <row r="45" spans="1:12" ht="15.75" thickBot="1">
      <c r="A45" s="2" t="s">
        <v>49</v>
      </c>
      <c r="B45" s="215"/>
      <c r="C45" s="29"/>
      <c r="D45" s="29"/>
      <c r="E45" s="215"/>
      <c r="F45" s="215"/>
      <c r="G45" s="215"/>
      <c r="H45" s="215"/>
      <c r="K45" s="213"/>
      <c r="L45" s="212"/>
    </row>
    <row r="46" spans="1:13" ht="22.5" customHeight="1" thickTop="1">
      <c r="A46" s="635" t="s">
        <v>0</v>
      </c>
      <c r="B46" s="635" t="s">
        <v>1</v>
      </c>
      <c r="C46" s="635" t="s">
        <v>2</v>
      </c>
      <c r="D46" s="638" t="s">
        <v>10</v>
      </c>
      <c r="E46" s="651" t="s">
        <v>21</v>
      </c>
      <c r="F46" s="652"/>
      <c r="G46" s="661" t="s">
        <v>7</v>
      </c>
      <c r="H46" s="661"/>
      <c r="I46" s="662" t="s">
        <v>3</v>
      </c>
      <c r="J46" s="662"/>
      <c r="K46" s="633" t="s">
        <v>22</v>
      </c>
      <c r="L46" s="633"/>
      <c r="M46" s="638" t="s">
        <v>115</v>
      </c>
    </row>
    <row r="47" spans="1:13" ht="15">
      <c r="A47" s="636"/>
      <c r="B47" s="636"/>
      <c r="C47" s="636"/>
      <c r="D47" s="639"/>
      <c r="E47" s="653"/>
      <c r="F47" s="654"/>
      <c r="G47" s="634"/>
      <c r="H47" s="634"/>
      <c r="I47" s="135">
        <f>I6</f>
        <v>42850</v>
      </c>
      <c r="J47" s="135">
        <f>J6</f>
        <v>75722</v>
      </c>
      <c r="K47" s="634"/>
      <c r="L47" s="634"/>
      <c r="M47" s="639"/>
    </row>
    <row r="48" spans="1:13" ht="82.5" customHeight="1" thickBot="1">
      <c r="A48" s="637"/>
      <c r="B48" s="637"/>
      <c r="C48" s="637"/>
      <c r="D48" s="640"/>
      <c r="E48" s="265" t="s">
        <v>42</v>
      </c>
      <c r="F48" s="265" t="s">
        <v>13</v>
      </c>
      <c r="G48" s="265" t="s">
        <v>42</v>
      </c>
      <c r="H48" s="265" t="s">
        <v>13</v>
      </c>
      <c r="I48" s="112" t="str">
        <f>I7</f>
        <v>Kuwawur, Sukolilo</v>
      </c>
      <c r="J48" s="112" t="str">
        <f>J7</f>
        <v>Brati, Kayen</v>
      </c>
      <c r="K48" s="80" t="s">
        <v>42</v>
      </c>
      <c r="L48" s="265" t="s">
        <v>13</v>
      </c>
      <c r="M48" s="640"/>
    </row>
    <row r="49" spans="1:13" ht="15.75" thickTop="1">
      <c r="A49" s="353"/>
      <c r="B49" s="353"/>
      <c r="C49" s="353"/>
      <c r="D49" s="354"/>
      <c r="E49" s="354"/>
      <c r="F49" s="354"/>
      <c r="G49" s="354"/>
      <c r="H49" s="354"/>
      <c r="I49" s="361"/>
      <c r="J49" s="361"/>
      <c r="K49" s="362"/>
      <c r="L49" s="354"/>
      <c r="M49" s="354"/>
    </row>
    <row r="50" spans="1:13" ht="15">
      <c r="A50" s="231">
        <v>1</v>
      </c>
      <c r="B50" s="234" t="s">
        <v>35</v>
      </c>
      <c r="C50" s="231" t="s">
        <v>5</v>
      </c>
      <c r="D50" s="31">
        <v>45500</v>
      </c>
      <c r="E50" s="49">
        <f>'MARET '!Q53</f>
        <v>3</v>
      </c>
      <c r="F50" s="197">
        <f>E50*D50</f>
        <v>136500</v>
      </c>
      <c r="G50" s="151"/>
      <c r="H50" s="35">
        <f>G50*D50</f>
        <v>0</v>
      </c>
      <c r="I50" s="149">
        <v>1</v>
      </c>
      <c r="J50" s="149">
        <v>1</v>
      </c>
      <c r="K50" s="49">
        <f>E50+G50-I50-J50</f>
        <v>1</v>
      </c>
      <c r="L50" s="81">
        <f>K50*D50</f>
        <v>45500</v>
      </c>
      <c r="M50" s="250"/>
    </row>
    <row r="51" spans="1:13" ht="15.75" thickBot="1">
      <c r="A51" s="57"/>
      <c r="B51" s="58"/>
      <c r="C51" s="57"/>
      <c r="D51" s="59"/>
      <c r="E51" s="92"/>
      <c r="F51" s="363"/>
      <c r="G51" s="153"/>
      <c r="H51" s="364"/>
      <c r="I51" s="275"/>
      <c r="J51" s="275"/>
      <c r="K51" s="92"/>
      <c r="L51" s="147"/>
      <c r="M51" s="251"/>
    </row>
    <row r="52" spans="1:13" ht="16.5" thickBot="1" thickTop="1">
      <c r="A52" s="93" t="s">
        <v>50</v>
      </c>
      <c r="B52" s="94"/>
      <c r="C52" s="94"/>
      <c r="D52" s="94"/>
      <c r="E52" s="95"/>
      <c r="F52" s="278">
        <f>SUM(F50:F50)</f>
        <v>136500</v>
      </c>
      <c r="G52" s="96"/>
      <c r="H52" s="278">
        <f>SUM(H50:H50)</f>
        <v>0</v>
      </c>
      <c r="I52" s="279"/>
      <c r="J52" s="90"/>
      <c r="K52" s="280"/>
      <c r="L52" s="281">
        <f>SUM(L50:L50)</f>
        <v>45500</v>
      </c>
      <c r="M52" s="90"/>
    </row>
    <row r="53" spans="11:12" ht="15.75" thickTop="1">
      <c r="K53" s="77"/>
      <c r="L53" s="76"/>
    </row>
    <row r="54" spans="1:13" ht="15.75">
      <c r="A54" s="236">
        <v>1</v>
      </c>
      <c r="B54" s="240" t="s">
        <v>150</v>
      </c>
      <c r="D54" s="244" t="s">
        <v>151</v>
      </c>
      <c r="F54" s="241"/>
      <c r="G54" s="237"/>
      <c r="H54" s="237"/>
      <c r="J54" s="229"/>
      <c r="K54" s="75"/>
      <c r="L54" s="277" t="s">
        <v>171</v>
      </c>
      <c r="M54" s="75"/>
    </row>
    <row r="55" spans="1:13" ht="15.75">
      <c r="A55" s="236"/>
      <c r="B55" s="240" t="s">
        <v>170</v>
      </c>
      <c r="D55" s="242"/>
      <c r="F55" s="243"/>
      <c r="G55" s="237"/>
      <c r="H55" s="227"/>
      <c r="J55" s="230"/>
      <c r="K55" s="75"/>
      <c r="L55" s="268" t="s">
        <v>163</v>
      </c>
      <c r="M55" s="75"/>
    </row>
    <row r="56" spans="1:13" ht="15.75">
      <c r="A56" s="236"/>
      <c r="B56" s="240"/>
      <c r="D56" s="243"/>
      <c r="F56" s="243"/>
      <c r="G56" s="237"/>
      <c r="H56" s="227"/>
      <c r="J56" s="229"/>
      <c r="K56" s="75"/>
      <c r="L56" s="268"/>
      <c r="M56" s="226"/>
    </row>
    <row r="57" spans="6:13" ht="15.75">
      <c r="F57" s="243"/>
      <c r="G57" s="237"/>
      <c r="H57" s="227"/>
      <c r="J57" s="229"/>
      <c r="K57" s="75"/>
      <c r="L57" s="248"/>
      <c r="M57" s="226"/>
    </row>
    <row r="58" spans="1:13" ht="15.75">
      <c r="A58" s="236">
        <v>2</v>
      </c>
      <c r="B58" s="240" t="s">
        <v>161</v>
      </c>
      <c r="D58" s="242" t="s">
        <v>155</v>
      </c>
      <c r="F58" s="243"/>
      <c r="G58" s="237"/>
      <c r="H58" s="227"/>
      <c r="J58" s="229"/>
      <c r="K58" s="75"/>
      <c r="L58" s="248"/>
      <c r="M58" s="226"/>
    </row>
    <row r="59" spans="1:13" ht="15.75">
      <c r="A59" s="236"/>
      <c r="B59" s="240" t="s">
        <v>162</v>
      </c>
      <c r="D59" s="243"/>
      <c r="F59" s="241"/>
      <c r="G59" s="237"/>
      <c r="H59" s="227"/>
      <c r="J59" s="228"/>
      <c r="K59" s="75"/>
      <c r="L59" s="228"/>
      <c r="M59" s="226"/>
    </row>
    <row r="60" spans="1:13" ht="15.75">
      <c r="A60" s="236"/>
      <c r="B60" s="240"/>
      <c r="D60" s="240"/>
      <c r="F60" s="241"/>
      <c r="G60" s="237"/>
      <c r="J60" s="228"/>
      <c r="K60" s="75"/>
      <c r="M60" s="226"/>
    </row>
    <row r="61" spans="5:13" ht="15.75">
      <c r="E61" s="241"/>
      <c r="F61" s="241"/>
      <c r="G61" s="237"/>
      <c r="J61" s="228"/>
      <c r="K61" s="75"/>
      <c r="L61" s="266" t="s">
        <v>148</v>
      </c>
      <c r="M61" s="226"/>
    </row>
    <row r="62" spans="1:13" ht="15.75">
      <c r="A62" s="236">
        <v>3</v>
      </c>
      <c r="B62" s="240" t="s">
        <v>156</v>
      </c>
      <c r="D62" s="244" t="s">
        <v>155</v>
      </c>
      <c r="E62" s="245"/>
      <c r="F62" s="245"/>
      <c r="G62" s="238"/>
      <c r="J62" s="248"/>
      <c r="K62" s="75"/>
      <c r="L62" s="268" t="s">
        <v>149</v>
      </c>
      <c r="M62" s="75"/>
    </row>
    <row r="63" spans="1:13" ht="15.75">
      <c r="A63" s="236"/>
      <c r="B63" s="240" t="s">
        <v>158</v>
      </c>
      <c r="C63" s="240"/>
      <c r="D63" s="240"/>
      <c r="E63" s="239"/>
      <c r="F63" s="239"/>
      <c r="G63" s="238"/>
      <c r="H63" s="268" t="s">
        <v>133</v>
      </c>
      <c r="J63" s="248"/>
      <c r="K63" s="75"/>
      <c r="L63" s="75"/>
      <c r="M63" s="75"/>
    </row>
    <row r="64" spans="8:12" ht="15">
      <c r="H64" s="268" t="s">
        <v>153</v>
      </c>
      <c r="K64" s="137"/>
      <c r="L64" s="75"/>
    </row>
    <row r="65" spans="8:12" ht="15">
      <c r="H65" s="268" t="s">
        <v>154</v>
      </c>
      <c r="K65" s="137"/>
      <c r="L65" s="75"/>
    </row>
    <row r="66" spans="8:12" ht="15">
      <c r="H66" s="227"/>
      <c r="K66" s="137"/>
      <c r="L66" s="75"/>
    </row>
    <row r="67" spans="8:12" ht="15">
      <c r="H67" s="227"/>
      <c r="K67" s="137"/>
      <c r="L67" s="75"/>
    </row>
    <row r="68" spans="8:12" ht="15">
      <c r="H68" s="227"/>
      <c r="K68" s="137"/>
      <c r="L68" s="75"/>
    </row>
    <row r="69" spans="8:12" ht="15">
      <c r="H69" s="266" t="s">
        <v>157</v>
      </c>
      <c r="K69" s="137"/>
      <c r="L69" s="75"/>
    </row>
    <row r="70" spans="8:12" ht="15">
      <c r="H70" s="268" t="s">
        <v>159</v>
      </c>
      <c r="K70" s="137"/>
      <c r="L70" s="75"/>
    </row>
    <row r="71" spans="8:12" ht="15">
      <c r="H71" s="268" t="s">
        <v>160</v>
      </c>
      <c r="K71" s="137"/>
      <c r="L71" s="75"/>
    </row>
    <row r="72" spans="11:12" ht="15">
      <c r="K72" s="137"/>
      <c r="L72" s="75"/>
    </row>
    <row r="73" spans="11:12" ht="15">
      <c r="K73" s="137"/>
      <c r="L73" s="75"/>
    </row>
    <row r="74" spans="11:12" ht="15">
      <c r="K74" s="137"/>
      <c r="L74" s="75"/>
    </row>
    <row r="75" spans="11:12" ht="15">
      <c r="K75" s="137"/>
      <c r="L75" s="75"/>
    </row>
    <row r="76" spans="5:12" ht="15">
      <c r="E76" s="277"/>
      <c r="F76" s="277"/>
      <c r="G76" s="277"/>
      <c r="H76" s="277"/>
      <c r="K76" s="137"/>
      <c r="L76" s="75"/>
    </row>
    <row r="77" spans="5:12" ht="15">
      <c r="E77" s="277"/>
      <c r="F77" s="277"/>
      <c r="G77" s="277"/>
      <c r="H77" s="277"/>
      <c r="K77" s="137"/>
      <c r="L77" s="75"/>
    </row>
    <row r="78" spans="5:12" ht="15">
      <c r="E78" s="277"/>
      <c r="F78" s="277"/>
      <c r="G78" s="277"/>
      <c r="H78" s="277"/>
      <c r="K78" s="137"/>
      <c r="L78" s="75"/>
    </row>
    <row r="79" spans="5:12" ht="15">
      <c r="E79" s="277"/>
      <c r="F79" s="277"/>
      <c r="G79" s="277"/>
      <c r="H79" s="277"/>
      <c r="K79" s="137"/>
      <c r="L79" s="75"/>
    </row>
    <row r="80" spans="5:12" ht="15">
      <c r="E80" s="277"/>
      <c r="F80" s="277"/>
      <c r="G80" s="277"/>
      <c r="H80" s="277"/>
      <c r="K80" s="137"/>
      <c r="L80" s="75"/>
    </row>
    <row r="81" spans="5:12" ht="15">
      <c r="E81" s="277"/>
      <c r="F81" s="277"/>
      <c r="G81" s="277"/>
      <c r="H81" s="277"/>
      <c r="K81" s="137"/>
      <c r="L81" s="75"/>
    </row>
    <row r="82" spans="5:12" ht="15">
      <c r="E82" s="277"/>
      <c r="F82" s="277"/>
      <c r="G82" s="277"/>
      <c r="H82" s="277"/>
      <c r="K82" s="137"/>
      <c r="L82" s="75"/>
    </row>
    <row r="83" spans="5:12" ht="15">
      <c r="E83" s="277"/>
      <c r="F83" s="277"/>
      <c r="G83" s="277"/>
      <c r="H83" s="277"/>
      <c r="K83" s="137"/>
      <c r="L83" s="75"/>
    </row>
    <row r="84" spans="5:12" ht="15">
      <c r="E84" s="277"/>
      <c r="F84" s="277"/>
      <c r="G84" s="277"/>
      <c r="H84" s="277"/>
      <c r="K84" s="137"/>
      <c r="L84" s="75"/>
    </row>
    <row r="85" spans="1:12" ht="15.75" thickBot="1">
      <c r="A85" s="2" t="s">
        <v>47</v>
      </c>
      <c r="B85" s="29"/>
      <c r="C85" s="215"/>
      <c r="D85" s="215"/>
      <c r="E85" s="184"/>
      <c r="F85" s="184"/>
      <c r="G85" s="184"/>
      <c r="H85" s="184"/>
      <c r="K85" s="213"/>
      <c r="L85" s="212"/>
    </row>
    <row r="86" spans="1:13" ht="15.75" customHeight="1" thickTop="1">
      <c r="A86" s="635" t="s">
        <v>0</v>
      </c>
      <c r="B86" s="635" t="s">
        <v>1</v>
      </c>
      <c r="C86" s="635" t="s">
        <v>2</v>
      </c>
      <c r="D86" s="638" t="s">
        <v>10</v>
      </c>
      <c r="E86" s="651" t="s">
        <v>21</v>
      </c>
      <c r="F86" s="652"/>
      <c r="G86" s="661" t="s">
        <v>7</v>
      </c>
      <c r="H86" s="661"/>
      <c r="I86" s="682" t="s">
        <v>3</v>
      </c>
      <c r="J86" s="658"/>
      <c r="K86" s="633" t="s">
        <v>22</v>
      </c>
      <c r="L86" s="633"/>
      <c r="M86" s="638" t="s">
        <v>8</v>
      </c>
    </row>
    <row r="87" spans="1:13" ht="15">
      <c r="A87" s="636"/>
      <c r="B87" s="636"/>
      <c r="C87" s="636"/>
      <c r="D87" s="639"/>
      <c r="E87" s="653"/>
      <c r="F87" s="654"/>
      <c r="G87" s="697" t="s">
        <v>128</v>
      </c>
      <c r="H87" s="634"/>
      <c r="I87" s="273">
        <f>I6</f>
        <v>42850</v>
      </c>
      <c r="J87" s="272">
        <f>J47</f>
        <v>75722</v>
      </c>
      <c r="K87" s="634"/>
      <c r="L87" s="634"/>
      <c r="M87" s="639"/>
    </row>
    <row r="88" spans="1:13" ht="77.25" customHeight="1" thickBot="1">
      <c r="A88" s="637"/>
      <c r="B88" s="637"/>
      <c r="C88" s="637"/>
      <c r="D88" s="640"/>
      <c r="E88" s="265" t="s">
        <v>42</v>
      </c>
      <c r="F88" s="265" t="s">
        <v>13</v>
      </c>
      <c r="G88" s="265" t="s">
        <v>42</v>
      </c>
      <c r="H88" s="265" t="s">
        <v>13</v>
      </c>
      <c r="I88" s="136" t="str">
        <f>I7</f>
        <v>Kuwawur, Sukolilo</v>
      </c>
      <c r="J88" s="136" t="str">
        <f>J7</f>
        <v>Brati, Kayen</v>
      </c>
      <c r="K88" s="80" t="s">
        <v>42</v>
      </c>
      <c r="L88" s="265" t="s">
        <v>13</v>
      </c>
      <c r="M88" s="640"/>
    </row>
    <row r="89" spans="1:13" ht="16.5" thickTop="1">
      <c r="A89" s="231">
        <v>1</v>
      </c>
      <c r="B89" s="232" t="s">
        <v>32</v>
      </c>
      <c r="C89" s="231" t="s">
        <v>48</v>
      </c>
      <c r="D89" s="282">
        <v>358985</v>
      </c>
      <c r="E89" s="283">
        <f>'MARET '!Q88</f>
        <v>21</v>
      </c>
      <c r="F89" s="284">
        <f aca="true" t="shared" si="4" ref="F89:F106">E89*D89</f>
        <v>7538685</v>
      </c>
      <c r="G89" s="285"/>
      <c r="H89" s="286">
        <f>G89*D89</f>
        <v>0</v>
      </c>
      <c r="I89" s="287"/>
      <c r="J89" s="288">
        <v>1</v>
      </c>
      <c r="K89" s="289">
        <f>E89+G89-I89-J89</f>
        <v>20</v>
      </c>
      <c r="L89" s="290">
        <f aca="true" t="shared" si="5" ref="L89:L106">K89*D89</f>
        <v>7179700</v>
      </c>
      <c r="M89" s="291"/>
    </row>
    <row r="90" spans="1:13" ht="15.75">
      <c r="A90" s="231">
        <v>2</v>
      </c>
      <c r="B90" s="232" t="s">
        <v>32</v>
      </c>
      <c r="C90" s="231" t="s">
        <v>48</v>
      </c>
      <c r="D90" s="282">
        <v>341220</v>
      </c>
      <c r="E90" s="283">
        <f>'MARET '!Q92</f>
        <v>10</v>
      </c>
      <c r="F90" s="284">
        <f t="shared" si="4"/>
        <v>3412200</v>
      </c>
      <c r="G90" s="292"/>
      <c r="H90" s="286">
        <f aca="true" t="shared" si="6" ref="H90:H106">G90*D90</f>
        <v>0</v>
      </c>
      <c r="I90" s="293"/>
      <c r="J90" s="294"/>
      <c r="K90" s="289">
        <f aca="true" t="shared" si="7" ref="K90:K106">E90+G90-I90-J90</f>
        <v>10</v>
      </c>
      <c r="L90" s="290">
        <f t="shared" si="5"/>
        <v>3412200</v>
      </c>
      <c r="M90" s="295"/>
    </row>
    <row r="91" spans="1:13" ht="15.75">
      <c r="A91" s="231">
        <v>3</v>
      </c>
      <c r="B91" s="234" t="s">
        <v>36</v>
      </c>
      <c r="C91" s="231" t="s">
        <v>45</v>
      </c>
      <c r="D91" s="282">
        <v>145200</v>
      </c>
      <c r="E91" s="283">
        <f>'MARET '!Q93</f>
        <v>10</v>
      </c>
      <c r="F91" s="296">
        <f t="shared" si="4"/>
        <v>1452000</v>
      </c>
      <c r="G91" s="297"/>
      <c r="H91" s="286">
        <f t="shared" si="6"/>
        <v>0</v>
      </c>
      <c r="I91" s="293"/>
      <c r="J91" s="294">
        <v>1</v>
      </c>
      <c r="K91" s="289">
        <f t="shared" si="7"/>
        <v>9</v>
      </c>
      <c r="L91" s="290">
        <f t="shared" si="5"/>
        <v>1306800</v>
      </c>
      <c r="M91" s="295"/>
    </row>
    <row r="92" spans="1:13" ht="15.75">
      <c r="A92" s="231">
        <v>4</v>
      </c>
      <c r="B92" s="234" t="s">
        <v>36</v>
      </c>
      <c r="C92" s="231" t="s">
        <v>45</v>
      </c>
      <c r="D92" s="282">
        <v>208000</v>
      </c>
      <c r="E92" s="283">
        <f>'MARET '!Q94</f>
        <v>20</v>
      </c>
      <c r="F92" s="296">
        <f t="shared" si="4"/>
        <v>4160000</v>
      </c>
      <c r="G92" s="297"/>
      <c r="H92" s="286">
        <f t="shared" si="6"/>
        <v>0</v>
      </c>
      <c r="I92" s="293"/>
      <c r="J92" s="294"/>
      <c r="K92" s="289">
        <f t="shared" si="7"/>
        <v>20</v>
      </c>
      <c r="L92" s="290">
        <f t="shared" si="5"/>
        <v>4160000</v>
      </c>
      <c r="M92" s="295"/>
    </row>
    <row r="93" spans="1:13" ht="15.75">
      <c r="A93" s="231">
        <v>5</v>
      </c>
      <c r="B93" s="234" t="s">
        <v>37</v>
      </c>
      <c r="C93" s="231" t="s">
        <v>45</v>
      </c>
      <c r="D93" s="282">
        <v>141900</v>
      </c>
      <c r="E93" s="283">
        <f>'MARET '!Q95</f>
        <v>42</v>
      </c>
      <c r="F93" s="296">
        <f t="shared" si="4"/>
        <v>5959800</v>
      </c>
      <c r="G93" s="297"/>
      <c r="H93" s="286">
        <f t="shared" si="6"/>
        <v>0</v>
      </c>
      <c r="I93" s="293"/>
      <c r="J93" s="294"/>
      <c r="K93" s="289">
        <f t="shared" si="7"/>
        <v>42</v>
      </c>
      <c r="L93" s="290">
        <f t="shared" si="5"/>
        <v>5959800</v>
      </c>
      <c r="M93" s="295"/>
    </row>
    <row r="94" spans="1:13" ht="15.75">
      <c r="A94" s="231">
        <v>6</v>
      </c>
      <c r="B94" s="234" t="s">
        <v>36</v>
      </c>
      <c r="C94" s="231" t="s">
        <v>45</v>
      </c>
      <c r="D94" s="282">
        <v>130900</v>
      </c>
      <c r="E94" s="283">
        <f>'MARET '!Q96</f>
        <v>20</v>
      </c>
      <c r="F94" s="296">
        <f t="shared" si="4"/>
        <v>2618000</v>
      </c>
      <c r="G94" s="297"/>
      <c r="H94" s="286">
        <f t="shared" si="6"/>
        <v>0</v>
      </c>
      <c r="I94" s="293"/>
      <c r="J94" s="294"/>
      <c r="K94" s="289">
        <f t="shared" si="7"/>
        <v>20</v>
      </c>
      <c r="L94" s="290">
        <f t="shared" si="5"/>
        <v>2618000</v>
      </c>
      <c r="M94" s="295"/>
    </row>
    <row r="95" spans="1:13" ht="15.75">
      <c r="A95" s="231">
        <v>7</v>
      </c>
      <c r="B95" s="234" t="s">
        <v>37</v>
      </c>
      <c r="C95" s="231" t="s">
        <v>45</v>
      </c>
      <c r="D95" s="282">
        <v>132000</v>
      </c>
      <c r="E95" s="283">
        <f>'MARET '!Q97</f>
        <v>60</v>
      </c>
      <c r="F95" s="296">
        <f t="shared" si="4"/>
        <v>7920000</v>
      </c>
      <c r="G95" s="297"/>
      <c r="H95" s="286">
        <f t="shared" si="6"/>
        <v>0</v>
      </c>
      <c r="I95" s="293"/>
      <c r="J95" s="294"/>
      <c r="K95" s="289">
        <f t="shared" si="7"/>
        <v>60</v>
      </c>
      <c r="L95" s="290">
        <f t="shared" si="5"/>
        <v>7920000</v>
      </c>
      <c r="M95" s="295"/>
    </row>
    <row r="96" spans="1:13" ht="15.75">
      <c r="A96" s="231">
        <v>8</v>
      </c>
      <c r="B96" s="54" t="s">
        <v>6</v>
      </c>
      <c r="C96" s="18" t="s">
        <v>5</v>
      </c>
      <c r="D96" s="298">
        <v>2007.5</v>
      </c>
      <c r="E96" s="283">
        <f>'MARET '!Q102</f>
        <v>6900</v>
      </c>
      <c r="F96" s="299">
        <f t="shared" si="4"/>
        <v>13851750</v>
      </c>
      <c r="G96" s="300"/>
      <c r="H96" s="286">
        <f t="shared" si="6"/>
        <v>0</v>
      </c>
      <c r="I96" s="293"/>
      <c r="J96" s="294"/>
      <c r="K96" s="289">
        <f t="shared" si="7"/>
        <v>6900</v>
      </c>
      <c r="L96" s="290">
        <f t="shared" si="5"/>
        <v>13851750</v>
      </c>
      <c r="M96" s="295"/>
    </row>
    <row r="97" spans="1:13" ht="15.75">
      <c r="A97" s="231">
        <v>9</v>
      </c>
      <c r="B97" s="234" t="s">
        <v>28</v>
      </c>
      <c r="C97" s="231" t="s">
        <v>48</v>
      </c>
      <c r="D97" s="282">
        <v>204380</v>
      </c>
      <c r="E97" s="283">
        <f>'MARET '!Q106</f>
        <v>93</v>
      </c>
      <c r="F97" s="299">
        <f t="shared" si="4"/>
        <v>19007340</v>
      </c>
      <c r="G97" s="297"/>
      <c r="H97" s="286">
        <f t="shared" si="6"/>
        <v>0</v>
      </c>
      <c r="I97" s="293">
        <v>3</v>
      </c>
      <c r="J97" s="294">
        <v>3</v>
      </c>
      <c r="K97" s="289">
        <f t="shared" si="7"/>
        <v>87</v>
      </c>
      <c r="L97" s="290">
        <f t="shared" si="5"/>
        <v>17781060</v>
      </c>
      <c r="M97" s="295"/>
    </row>
    <row r="98" spans="1:13" ht="15.75">
      <c r="A98" s="231">
        <v>10</v>
      </c>
      <c r="B98" s="234" t="s">
        <v>37</v>
      </c>
      <c r="C98" s="231" t="s">
        <v>79</v>
      </c>
      <c r="D98" s="282">
        <v>132000</v>
      </c>
      <c r="E98" s="283">
        <f>'MARET '!Q107</f>
        <v>14</v>
      </c>
      <c r="F98" s="299">
        <f t="shared" si="4"/>
        <v>1848000</v>
      </c>
      <c r="G98" s="297"/>
      <c r="H98" s="286">
        <f t="shared" si="6"/>
        <v>0</v>
      </c>
      <c r="I98" s="293">
        <v>2</v>
      </c>
      <c r="J98" s="294">
        <v>1</v>
      </c>
      <c r="K98" s="289">
        <f t="shared" si="7"/>
        <v>11</v>
      </c>
      <c r="L98" s="290">
        <f t="shared" si="5"/>
        <v>1452000</v>
      </c>
      <c r="M98" s="295"/>
    </row>
    <row r="99" spans="1:13" ht="15.75">
      <c r="A99" s="231">
        <v>11</v>
      </c>
      <c r="B99" s="234" t="s">
        <v>36</v>
      </c>
      <c r="C99" s="231" t="s">
        <v>79</v>
      </c>
      <c r="D99" s="282">
        <v>130900</v>
      </c>
      <c r="E99" s="283">
        <f>'MARET '!Q109</f>
        <v>20</v>
      </c>
      <c r="F99" s="299">
        <f t="shared" si="4"/>
        <v>2618000</v>
      </c>
      <c r="G99" s="297"/>
      <c r="H99" s="286">
        <f t="shared" si="6"/>
        <v>0</v>
      </c>
      <c r="I99" s="293"/>
      <c r="J99" s="294"/>
      <c r="K99" s="289">
        <f t="shared" si="7"/>
        <v>20</v>
      </c>
      <c r="L99" s="290">
        <f t="shared" si="5"/>
        <v>2618000</v>
      </c>
      <c r="M99" s="295"/>
    </row>
    <row r="100" spans="1:13" ht="15.75">
      <c r="A100" s="231">
        <v>12</v>
      </c>
      <c r="B100" s="234" t="s">
        <v>32</v>
      </c>
      <c r="C100" s="231" t="s">
        <v>48</v>
      </c>
      <c r="D100" s="282">
        <v>341220</v>
      </c>
      <c r="E100" s="283">
        <f>'MARET '!Q111</f>
        <v>25</v>
      </c>
      <c r="F100" s="299">
        <f t="shared" si="4"/>
        <v>8530500</v>
      </c>
      <c r="G100" s="297"/>
      <c r="H100" s="286">
        <f t="shared" si="6"/>
        <v>0</v>
      </c>
      <c r="I100" s="293"/>
      <c r="J100" s="294"/>
      <c r="K100" s="289">
        <f t="shared" si="7"/>
        <v>25</v>
      </c>
      <c r="L100" s="290">
        <f t="shared" si="5"/>
        <v>8530500</v>
      </c>
      <c r="M100" s="295"/>
    </row>
    <row r="101" spans="1:13" ht="15.75">
      <c r="A101" s="231">
        <v>13</v>
      </c>
      <c r="B101" s="234" t="s">
        <v>39</v>
      </c>
      <c r="C101" s="231" t="s">
        <v>48</v>
      </c>
      <c r="D101" s="282">
        <v>441200</v>
      </c>
      <c r="E101" s="283">
        <f>'MARET '!Q112</f>
        <v>20</v>
      </c>
      <c r="F101" s="299">
        <f t="shared" si="4"/>
        <v>8824000</v>
      </c>
      <c r="G101" s="297"/>
      <c r="H101" s="286">
        <f t="shared" si="6"/>
        <v>0</v>
      </c>
      <c r="I101" s="293">
        <v>1</v>
      </c>
      <c r="J101" s="294">
        <v>1</v>
      </c>
      <c r="K101" s="289">
        <f t="shared" si="7"/>
        <v>18</v>
      </c>
      <c r="L101" s="290">
        <f t="shared" si="5"/>
        <v>7941600</v>
      </c>
      <c r="M101" s="295"/>
    </row>
    <row r="102" spans="1:13" ht="15.75">
      <c r="A102" s="231">
        <v>14</v>
      </c>
      <c r="B102" s="234" t="s">
        <v>40</v>
      </c>
      <c r="C102" s="231" t="s">
        <v>48</v>
      </c>
      <c r="D102" s="282">
        <v>441200</v>
      </c>
      <c r="E102" s="283">
        <f>'MARET '!Q113</f>
        <v>1</v>
      </c>
      <c r="F102" s="299">
        <f t="shared" si="4"/>
        <v>441200</v>
      </c>
      <c r="G102" s="297"/>
      <c r="H102" s="286">
        <f t="shared" si="6"/>
        <v>0</v>
      </c>
      <c r="I102" s="293">
        <v>1</v>
      </c>
      <c r="J102" s="294"/>
      <c r="K102" s="289">
        <f t="shared" si="7"/>
        <v>0</v>
      </c>
      <c r="L102" s="290">
        <f t="shared" si="5"/>
        <v>0</v>
      </c>
      <c r="M102" s="295"/>
    </row>
    <row r="103" spans="1:13" ht="15.75">
      <c r="A103" s="231">
        <v>15</v>
      </c>
      <c r="B103" s="234" t="s">
        <v>66</v>
      </c>
      <c r="C103" s="231" t="s">
        <v>48</v>
      </c>
      <c r="D103" s="282">
        <v>361035</v>
      </c>
      <c r="E103" s="283">
        <f>'MARET '!Q114</f>
        <v>1</v>
      </c>
      <c r="F103" s="299">
        <f t="shared" si="4"/>
        <v>361035</v>
      </c>
      <c r="G103" s="297"/>
      <c r="H103" s="286">
        <f t="shared" si="6"/>
        <v>0</v>
      </c>
      <c r="I103" s="293">
        <v>1</v>
      </c>
      <c r="J103" s="294"/>
      <c r="K103" s="289">
        <f t="shared" si="7"/>
        <v>0</v>
      </c>
      <c r="L103" s="290">
        <f t="shared" si="5"/>
        <v>0</v>
      </c>
      <c r="M103" s="295"/>
    </row>
    <row r="104" spans="1:13" ht="15.75">
      <c r="A104" s="231">
        <v>16</v>
      </c>
      <c r="B104" s="54" t="s">
        <v>61</v>
      </c>
      <c r="C104" s="18" t="s">
        <v>33</v>
      </c>
      <c r="D104" s="298">
        <v>29800</v>
      </c>
      <c r="E104" s="283">
        <f>'MARET '!Q117</f>
        <v>2</v>
      </c>
      <c r="F104" s="299">
        <f t="shared" si="4"/>
        <v>59600</v>
      </c>
      <c r="G104" s="300"/>
      <c r="H104" s="286">
        <f t="shared" si="6"/>
        <v>0</v>
      </c>
      <c r="I104" s="301">
        <v>2</v>
      </c>
      <c r="J104" s="302"/>
      <c r="K104" s="289">
        <f t="shared" si="7"/>
        <v>0</v>
      </c>
      <c r="L104" s="290">
        <f t="shared" si="5"/>
        <v>0</v>
      </c>
      <c r="M104" s="303" t="s">
        <v>117</v>
      </c>
    </row>
    <row r="105" spans="1:13" ht="15.75">
      <c r="A105" s="231">
        <v>17</v>
      </c>
      <c r="B105" s="54" t="s">
        <v>77</v>
      </c>
      <c r="C105" s="18" t="s">
        <v>74</v>
      </c>
      <c r="D105" s="298">
        <v>18800</v>
      </c>
      <c r="E105" s="283">
        <f>'MARET '!Q119</f>
        <v>12</v>
      </c>
      <c r="F105" s="299">
        <f t="shared" si="4"/>
        <v>225600</v>
      </c>
      <c r="G105" s="300"/>
      <c r="H105" s="286">
        <f t="shared" si="6"/>
        <v>0</v>
      </c>
      <c r="I105" s="301">
        <v>2</v>
      </c>
      <c r="J105" s="302"/>
      <c r="K105" s="289">
        <f t="shared" si="7"/>
        <v>10</v>
      </c>
      <c r="L105" s="290">
        <f t="shared" si="5"/>
        <v>188000</v>
      </c>
      <c r="M105" s="304">
        <v>43182</v>
      </c>
    </row>
    <row r="106" spans="1:13" ht="16.5" thickBot="1">
      <c r="A106" s="231">
        <v>18</v>
      </c>
      <c r="B106" s="165" t="s">
        <v>78</v>
      </c>
      <c r="C106" s="166" t="s">
        <v>72</v>
      </c>
      <c r="D106" s="305">
        <v>18750</v>
      </c>
      <c r="E106" s="283">
        <f>'MARET '!Q125</f>
        <v>20</v>
      </c>
      <c r="F106" s="306">
        <f t="shared" si="4"/>
        <v>375000</v>
      </c>
      <c r="G106" s="307"/>
      <c r="H106" s="286">
        <f t="shared" si="6"/>
        <v>0</v>
      </c>
      <c r="I106" s="308">
        <v>2</v>
      </c>
      <c r="J106" s="309">
        <v>2</v>
      </c>
      <c r="K106" s="289">
        <f t="shared" si="7"/>
        <v>16</v>
      </c>
      <c r="L106" s="310">
        <f t="shared" si="5"/>
        <v>300000</v>
      </c>
      <c r="M106" s="311">
        <v>42942</v>
      </c>
    </row>
    <row r="107" spans="1:13" ht="17.25" thickBot="1" thickTop="1">
      <c r="A107" s="313" t="s">
        <v>46</v>
      </c>
      <c r="B107" s="314"/>
      <c r="C107" s="314"/>
      <c r="D107" s="10"/>
      <c r="E107" s="700">
        <f>SUM(F89:F106)</f>
        <v>89202710</v>
      </c>
      <c r="F107" s="701"/>
      <c r="G107" s="267"/>
      <c r="H107" s="267">
        <f>SUM(H89:H106)</f>
        <v>0</v>
      </c>
      <c r="I107" s="117"/>
      <c r="J107" s="24"/>
      <c r="K107" s="24"/>
      <c r="L107" s="312">
        <f>SUM(L89:L106)</f>
        <v>85219410</v>
      </c>
      <c r="M107" s="24"/>
    </row>
    <row r="108" spans="1:13" ht="15.75" thickTop="1">
      <c r="A108" s="72"/>
      <c r="B108" s="72"/>
      <c r="C108" s="72"/>
      <c r="D108" s="72"/>
      <c r="E108" s="222"/>
      <c r="F108" s="222"/>
      <c r="G108" s="222"/>
      <c r="H108" s="222"/>
      <c r="I108" s="75"/>
      <c r="J108" s="75"/>
      <c r="K108" s="75"/>
      <c r="L108" s="223"/>
      <c r="M108" s="75"/>
    </row>
    <row r="109" spans="1:13" ht="15.75">
      <c r="A109" s="236">
        <v>1</v>
      </c>
      <c r="B109" s="240" t="s">
        <v>150</v>
      </c>
      <c r="D109" s="244" t="s">
        <v>151</v>
      </c>
      <c r="F109" s="241"/>
      <c r="G109" s="237"/>
      <c r="H109" s="237"/>
      <c r="J109" s="229"/>
      <c r="K109" s="75"/>
      <c r="L109" s="277" t="s">
        <v>171</v>
      </c>
      <c r="M109" s="75"/>
    </row>
    <row r="110" spans="1:13" ht="15.75">
      <c r="A110" s="236"/>
      <c r="B110" s="240" t="s">
        <v>170</v>
      </c>
      <c r="D110" s="242"/>
      <c r="F110" s="243"/>
      <c r="G110" s="237"/>
      <c r="H110" s="237"/>
      <c r="J110" s="230"/>
      <c r="K110" s="75"/>
      <c r="L110" s="268" t="s">
        <v>163</v>
      </c>
      <c r="M110" s="75"/>
    </row>
    <row r="111" spans="1:13" ht="15.75">
      <c r="A111" s="236"/>
      <c r="B111" s="240"/>
      <c r="D111" s="243"/>
      <c r="F111" s="243"/>
      <c r="G111" s="237"/>
      <c r="H111" s="237"/>
      <c r="J111" s="229"/>
      <c r="K111" s="75"/>
      <c r="L111" s="268"/>
      <c r="M111" s="226"/>
    </row>
    <row r="112" spans="6:13" ht="15.75">
      <c r="F112" s="243"/>
      <c r="G112" s="237"/>
      <c r="H112" s="237"/>
      <c r="J112" s="229"/>
      <c r="K112" s="75"/>
      <c r="L112" s="248"/>
      <c r="M112" s="226"/>
    </row>
    <row r="113" spans="1:13" ht="15.75">
      <c r="A113" s="236">
        <v>2</v>
      </c>
      <c r="B113" s="240" t="s">
        <v>161</v>
      </c>
      <c r="D113" s="242" t="s">
        <v>155</v>
      </c>
      <c r="F113" s="243"/>
      <c r="G113" s="237"/>
      <c r="H113" s="237"/>
      <c r="J113" s="229"/>
      <c r="K113" s="75"/>
      <c r="L113" s="248"/>
      <c r="M113" s="226"/>
    </row>
    <row r="114" spans="1:13" ht="15.75">
      <c r="A114" s="236"/>
      <c r="B114" s="240" t="s">
        <v>162</v>
      </c>
      <c r="D114" s="243"/>
      <c r="F114" s="241"/>
      <c r="G114" s="237"/>
      <c r="H114" s="237"/>
      <c r="J114" s="228"/>
      <c r="K114" s="75"/>
      <c r="L114" s="228"/>
      <c r="M114" s="226"/>
    </row>
    <row r="115" spans="1:13" ht="15.75">
      <c r="A115" s="236"/>
      <c r="B115" s="240"/>
      <c r="D115" s="240"/>
      <c r="F115" s="241"/>
      <c r="G115" s="237"/>
      <c r="H115" s="237"/>
      <c r="J115" s="228"/>
      <c r="K115" s="75"/>
      <c r="M115" s="226"/>
    </row>
    <row r="116" spans="5:13" ht="15.75">
      <c r="E116" s="241"/>
      <c r="F116" s="241"/>
      <c r="G116" s="237"/>
      <c r="H116" s="268" t="s">
        <v>133</v>
      </c>
      <c r="J116" s="228"/>
      <c r="K116" s="75"/>
      <c r="L116" s="266" t="s">
        <v>148</v>
      </c>
      <c r="M116" s="226"/>
    </row>
    <row r="117" spans="1:13" ht="15.75">
      <c r="A117" s="236">
        <v>3</v>
      </c>
      <c r="B117" s="240" t="s">
        <v>156</v>
      </c>
      <c r="D117" s="244" t="s">
        <v>155</v>
      </c>
      <c r="E117" s="245"/>
      <c r="F117" s="245"/>
      <c r="G117" s="238"/>
      <c r="H117" s="268" t="s">
        <v>153</v>
      </c>
      <c r="J117" s="248"/>
      <c r="K117" s="75"/>
      <c r="L117" s="268" t="s">
        <v>149</v>
      </c>
      <c r="M117" s="75"/>
    </row>
    <row r="118" spans="1:13" ht="15.75">
      <c r="A118" s="236"/>
      <c r="B118" s="240" t="s">
        <v>158</v>
      </c>
      <c r="C118" s="240"/>
      <c r="D118" s="240"/>
      <c r="E118" s="239"/>
      <c r="F118" s="239"/>
      <c r="G118" s="238"/>
      <c r="H118" s="268" t="s">
        <v>154</v>
      </c>
      <c r="J118" s="248"/>
      <c r="K118" s="75"/>
      <c r="L118" s="75"/>
      <c r="M118" s="75"/>
    </row>
    <row r="119" spans="1:13" ht="15">
      <c r="A119" s="72"/>
      <c r="B119" s="72"/>
      <c r="C119" s="72"/>
      <c r="D119" s="72"/>
      <c r="E119" s="222"/>
      <c r="F119" s="222"/>
      <c r="G119" s="222"/>
      <c r="H119" s="227"/>
      <c r="I119" s="75"/>
      <c r="J119" s="75"/>
      <c r="K119" s="75"/>
      <c r="L119" s="223"/>
      <c r="M119" s="75"/>
    </row>
    <row r="120" spans="1:13" ht="15">
      <c r="A120" s="72"/>
      <c r="B120" s="72"/>
      <c r="C120" s="72"/>
      <c r="D120" s="72"/>
      <c r="E120" s="222"/>
      <c r="F120" s="222"/>
      <c r="G120" s="222"/>
      <c r="H120" s="227"/>
      <c r="I120" s="75"/>
      <c r="J120" s="75"/>
      <c r="K120" s="75"/>
      <c r="L120" s="223"/>
      <c r="M120" s="75"/>
    </row>
    <row r="121" spans="1:13" ht="15">
      <c r="A121" s="72"/>
      <c r="B121" s="72"/>
      <c r="C121" s="72"/>
      <c r="D121" s="72"/>
      <c r="E121" s="222"/>
      <c r="F121" s="222"/>
      <c r="G121" s="222"/>
      <c r="H121" s="227"/>
      <c r="I121" s="75"/>
      <c r="J121" s="75"/>
      <c r="K121" s="75"/>
      <c r="L121" s="223"/>
      <c r="M121" s="75"/>
    </row>
    <row r="122" spans="1:13" ht="15">
      <c r="A122" s="72"/>
      <c r="B122" s="72"/>
      <c r="C122" s="72"/>
      <c r="D122" s="72"/>
      <c r="E122" s="222"/>
      <c r="F122" s="222"/>
      <c r="G122" s="222"/>
      <c r="H122" s="266" t="s">
        <v>157</v>
      </c>
      <c r="I122" s="75"/>
      <c r="J122" s="75"/>
      <c r="K122" s="75"/>
      <c r="L122" s="223"/>
      <c r="M122" s="75"/>
    </row>
    <row r="123" spans="1:13" ht="15">
      <c r="A123" s="72"/>
      <c r="B123" s="72"/>
      <c r="C123" s="72"/>
      <c r="D123" s="72"/>
      <c r="E123" s="222"/>
      <c r="F123" s="222"/>
      <c r="G123" s="222"/>
      <c r="H123" s="268" t="s">
        <v>159</v>
      </c>
      <c r="I123" s="75"/>
      <c r="J123" s="75"/>
      <c r="K123" s="75"/>
      <c r="L123" s="223"/>
      <c r="M123" s="75"/>
    </row>
    <row r="124" spans="1:13" ht="15">
      <c r="A124" s="72"/>
      <c r="B124" s="72"/>
      <c r="C124" s="72"/>
      <c r="D124" s="72"/>
      <c r="E124" s="222"/>
      <c r="F124" s="222"/>
      <c r="G124" s="222"/>
      <c r="H124" s="268" t="s">
        <v>160</v>
      </c>
      <c r="I124" s="75"/>
      <c r="J124" s="75"/>
      <c r="K124" s="75"/>
      <c r="L124" s="223"/>
      <c r="M124" s="75"/>
    </row>
    <row r="125" spans="1:13" ht="15">
      <c r="A125" s="72"/>
      <c r="B125" s="72"/>
      <c r="C125" s="72"/>
      <c r="D125" s="72"/>
      <c r="E125" s="222"/>
      <c r="F125" s="222"/>
      <c r="G125" s="222"/>
      <c r="H125" s="222"/>
      <c r="I125" s="75"/>
      <c r="J125" s="75"/>
      <c r="K125" s="75"/>
      <c r="L125" s="223"/>
      <c r="M125" s="75"/>
    </row>
    <row r="126" spans="1:12" ht="15.75" thickBot="1">
      <c r="A126" s="2" t="s">
        <v>130</v>
      </c>
      <c r="B126" s="215"/>
      <c r="C126" s="29"/>
      <c r="D126" s="29"/>
      <c r="E126" s="215"/>
      <c r="F126" s="215"/>
      <c r="G126" s="215"/>
      <c r="H126" s="215"/>
      <c r="K126" s="213"/>
      <c r="L126" s="212"/>
    </row>
    <row r="127" spans="1:13" ht="19.5" thickTop="1">
      <c r="A127" s="635" t="s">
        <v>0</v>
      </c>
      <c r="B127" s="635" t="s">
        <v>1</v>
      </c>
      <c r="C127" s="635" t="s">
        <v>2</v>
      </c>
      <c r="D127" s="638" t="s">
        <v>10</v>
      </c>
      <c r="E127" s="651" t="s">
        <v>21</v>
      </c>
      <c r="F127" s="652"/>
      <c r="G127" s="699" t="s">
        <v>7</v>
      </c>
      <c r="H127" s="699"/>
      <c r="I127" s="662" t="s">
        <v>3</v>
      </c>
      <c r="J127" s="662"/>
      <c r="K127" s="633" t="s">
        <v>22</v>
      </c>
      <c r="L127" s="633"/>
      <c r="M127" s="638" t="s">
        <v>115</v>
      </c>
    </row>
    <row r="128" spans="1:13" ht="15" customHeight="1">
      <c r="A128" s="636"/>
      <c r="B128" s="636"/>
      <c r="C128" s="636"/>
      <c r="D128" s="639"/>
      <c r="E128" s="653"/>
      <c r="F128" s="654"/>
      <c r="G128" s="680"/>
      <c r="H128" s="681"/>
      <c r="I128" s="274">
        <f>I87</f>
        <v>42850</v>
      </c>
      <c r="J128" s="272">
        <f>J87</f>
        <v>75722</v>
      </c>
      <c r="K128" s="634"/>
      <c r="L128" s="634"/>
      <c r="M128" s="639"/>
    </row>
    <row r="129" spans="1:13" ht="92.25" customHeight="1" thickBot="1">
      <c r="A129" s="637"/>
      <c r="B129" s="637"/>
      <c r="C129" s="637"/>
      <c r="D129" s="640"/>
      <c r="E129" s="265" t="s">
        <v>42</v>
      </c>
      <c r="F129" s="265" t="s">
        <v>13</v>
      </c>
      <c r="G129" s="265" t="s">
        <v>42</v>
      </c>
      <c r="H129" s="265" t="s">
        <v>13</v>
      </c>
      <c r="I129" s="219" t="str">
        <f>I88</f>
        <v>Kuwawur, Sukolilo</v>
      </c>
      <c r="J129" s="219" t="str">
        <f>J88</f>
        <v>Brati, Kayen</v>
      </c>
      <c r="K129" s="80" t="s">
        <v>42</v>
      </c>
      <c r="L129" s="265" t="s">
        <v>13</v>
      </c>
      <c r="M129" s="640"/>
    </row>
    <row r="130" spans="1:13" ht="15.75" thickTop="1">
      <c r="A130" s="231">
        <v>1</v>
      </c>
      <c r="B130" s="232" t="s">
        <v>23</v>
      </c>
      <c r="C130" s="231"/>
      <c r="D130" s="31"/>
      <c r="E130" s="47"/>
      <c r="F130" s="197">
        <f>E130*D130</f>
        <v>0</v>
      </c>
      <c r="G130" s="164"/>
      <c r="H130" s="99"/>
      <c r="I130" s="124"/>
      <c r="J130" s="249"/>
      <c r="K130" s="47">
        <f>E130+G130-I130-J130</f>
        <v>0</v>
      </c>
      <c r="L130" s="81">
        <f>K130*D130</f>
        <v>0</v>
      </c>
      <c r="M130" s="249"/>
    </row>
    <row r="131" spans="1:13" ht="15">
      <c r="A131" s="231">
        <v>2</v>
      </c>
      <c r="B131" s="232" t="s">
        <v>70</v>
      </c>
      <c r="C131" s="231"/>
      <c r="D131" s="31"/>
      <c r="E131" s="47"/>
      <c r="F131" s="35">
        <f>E131*D131</f>
        <v>0</v>
      </c>
      <c r="G131" s="163"/>
      <c r="H131" s="35"/>
      <c r="I131" s="125"/>
      <c r="J131" s="250"/>
      <c r="K131" s="47">
        <f>E131+G131-I131-J131</f>
        <v>0</v>
      </c>
      <c r="L131" s="81">
        <f>K131*D131</f>
        <v>0</v>
      </c>
      <c r="M131" s="250"/>
    </row>
    <row r="132" spans="1:13" ht="15">
      <c r="A132" s="231">
        <v>3</v>
      </c>
      <c r="B132" s="234" t="s">
        <v>131</v>
      </c>
      <c r="C132" s="231"/>
      <c r="D132" s="31"/>
      <c r="E132" s="47"/>
      <c r="F132" s="37">
        <f>E132*D132</f>
        <v>0</v>
      </c>
      <c r="G132" s="160"/>
      <c r="H132" s="37"/>
      <c r="I132" s="125"/>
      <c r="J132" s="250"/>
      <c r="K132" s="47">
        <f>E132+G132-I132-J132</f>
        <v>0</v>
      </c>
      <c r="L132" s="81">
        <f>K132*D132</f>
        <v>0</v>
      </c>
      <c r="M132" s="250"/>
    </row>
    <row r="133" spans="1:13" ht="15.75" thickBot="1">
      <c r="A133" s="18">
        <v>4</v>
      </c>
      <c r="B133" s="54" t="s">
        <v>132</v>
      </c>
      <c r="C133" s="18"/>
      <c r="D133" s="55"/>
      <c r="E133" s="69"/>
      <c r="F133" s="56">
        <f>E133*D133</f>
        <v>0</v>
      </c>
      <c r="G133" s="161"/>
      <c r="H133" s="56"/>
      <c r="I133" s="126"/>
      <c r="J133" s="252"/>
      <c r="K133" s="47">
        <f>E133+G133-I133-J133</f>
        <v>0</v>
      </c>
      <c r="L133" s="82">
        <f>K133*D133</f>
        <v>0</v>
      </c>
      <c r="M133" s="252"/>
    </row>
    <row r="134" spans="1:13" ht="16.5" thickBot="1" thickTop="1">
      <c r="A134" s="207" t="s">
        <v>50</v>
      </c>
      <c r="B134" s="207"/>
      <c r="C134" s="207"/>
      <c r="D134" s="207"/>
      <c r="E134" s="146"/>
      <c r="F134" s="146">
        <f>SUM(F130:F133)</f>
        <v>0</v>
      </c>
      <c r="G134" s="146"/>
      <c r="H134" s="146"/>
      <c r="I134" s="24"/>
      <c r="J134" s="24"/>
      <c r="K134" s="71"/>
      <c r="L134" s="210">
        <f>SUM(L130:L133)</f>
        <v>0</v>
      </c>
      <c r="M134" s="24"/>
    </row>
    <row r="135" ht="15.75" thickTop="1"/>
    <row r="136" spans="1:13" ht="15.75">
      <c r="A136" s="236">
        <v>1</v>
      </c>
      <c r="B136" s="240" t="s">
        <v>150</v>
      </c>
      <c r="D136" s="244" t="s">
        <v>151</v>
      </c>
      <c r="F136" s="241"/>
      <c r="G136" s="237"/>
      <c r="H136" s="237"/>
      <c r="J136" s="229"/>
      <c r="K136" s="75"/>
      <c r="L136" s="268" t="s">
        <v>147</v>
      </c>
      <c r="M136" s="75"/>
    </row>
    <row r="137" spans="1:13" ht="15.75">
      <c r="A137" s="236"/>
      <c r="B137" s="240" t="s">
        <v>170</v>
      </c>
      <c r="D137" s="242"/>
      <c r="F137" s="243"/>
      <c r="G137" s="237"/>
      <c r="H137" s="237"/>
      <c r="I137" s="268" t="s">
        <v>133</v>
      </c>
      <c r="J137" s="230"/>
      <c r="K137" s="75"/>
      <c r="L137" s="268" t="s">
        <v>163</v>
      </c>
      <c r="M137" s="75"/>
    </row>
    <row r="138" spans="1:13" ht="15.75">
      <c r="A138" s="236"/>
      <c r="B138" s="240"/>
      <c r="D138" s="243"/>
      <c r="F138" s="243"/>
      <c r="G138" s="237"/>
      <c r="H138" s="237"/>
      <c r="I138" s="268" t="s">
        <v>153</v>
      </c>
      <c r="J138" s="229"/>
      <c r="K138" s="75"/>
      <c r="L138" s="268"/>
      <c r="M138" s="226"/>
    </row>
    <row r="139" spans="6:13" ht="15.75">
      <c r="F139" s="243"/>
      <c r="G139" s="237"/>
      <c r="H139" s="237"/>
      <c r="I139" s="268" t="s">
        <v>154</v>
      </c>
      <c r="J139" s="229"/>
      <c r="K139" s="75"/>
      <c r="L139" s="248"/>
      <c r="M139" s="226"/>
    </row>
    <row r="140" spans="1:13" ht="15.75">
      <c r="A140" s="236">
        <v>2</v>
      </c>
      <c r="B140" s="240" t="s">
        <v>161</v>
      </c>
      <c r="D140" s="242" t="s">
        <v>155</v>
      </c>
      <c r="F140" s="243"/>
      <c r="G140" s="237"/>
      <c r="H140" s="237"/>
      <c r="J140" s="229"/>
      <c r="K140" s="75"/>
      <c r="L140" s="248"/>
      <c r="M140" s="226"/>
    </row>
    <row r="141" spans="1:13" ht="15.75">
      <c r="A141" s="236"/>
      <c r="B141" s="240" t="s">
        <v>162</v>
      </c>
      <c r="D141" s="243"/>
      <c r="F141" s="241"/>
      <c r="G141" s="237"/>
      <c r="H141" s="237"/>
      <c r="J141" s="228"/>
      <c r="K141" s="75"/>
      <c r="L141" s="228"/>
      <c r="M141" s="226"/>
    </row>
    <row r="142" spans="1:13" ht="15.75">
      <c r="A142" s="236"/>
      <c r="B142" s="240"/>
      <c r="D142" s="240"/>
      <c r="F142" s="241"/>
      <c r="G142" s="237"/>
      <c r="H142" s="237"/>
      <c r="J142" s="228"/>
      <c r="K142" s="75"/>
      <c r="M142" s="226"/>
    </row>
    <row r="143" spans="5:13" ht="15.75">
      <c r="E143" s="241"/>
      <c r="F143" s="241"/>
      <c r="G143" s="237"/>
      <c r="H143" s="237"/>
      <c r="I143" s="266" t="s">
        <v>157</v>
      </c>
      <c r="J143" s="228"/>
      <c r="K143" s="75"/>
      <c r="L143" s="266" t="s">
        <v>148</v>
      </c>
      <c r="M143" s="226"/>
    </row>
    <row r="144" spans="1:13" ht="15.75">
      <c r="A144" s="236">
        <v>3</v>
      </c>
      <c r="B144" s="240" t="s">
        <v>156</v>
      </c>
      <c r="D144" s="244" t="s">
        <v>155</v>
      </c>
      <c r="E144" s="245"/>
      <c r="F144" s="245"/>
      <c r="G144" s="238"/>
      <c r="H144" s="238"/>
      <c r="I144" s="268" t="s">
        <v>159</v>
      </c>
      <c r="J144" s="248"/>
      <c r="K144" s="75"/>
      <c r="L144" s="268" t="s">
        <v>149</v>
      </c>
      <c r="M144" s="75"/>
    </row>
    <row r="145" spans="1:13" ht="15.75">
      <c r="A145" s="236"/>
      <c r="B145" s="240" t="s">
        <v>158</v>
      </c>
      <c r="C145" s="240"/>
      <c r="D145" s="240"/>
      <c r="E145" s="239"/>
      <c r="F145" s="239"/>
      <c r="G145" s="238"/>
      <c r="H145" s="238"/>
      <c r="I145" s="268" t="s">
        <v>160</v>
      </c>
      <c r="J145" s="248"/>
      <c r="K145" s="75"/>
      <c r="L145" s="75"/>
      <c r="M145" s="75"/>
    </row>
    <row r="151" ht="15">
      <c r="D151" s="589">
        <f>F52+H52-L52</f>
        <v>91000</v>
      </c>
    </row>
    <row r="152" ht="15">
      <c r="D152" s="589">
        <f>E107+H107-L107</f>
        <v>3983300</v>
      </c>
    </row>
    <row r="153" ht="15">
      <c r="D153" s="592">
        <f>SUM(D151:D152)</f>
        <v>4074300</v>
      </c>
    </row>
  </sheetData>
  <sheetProtection/>
  <mergeCells count="43">
    <mergeCell ref="A5:A7"/>
    <mergeCell ref="B5:B7"/>
    <mergeCell ref="C5:C7"/>
    <mergeCell ref="D5:D7"/>
    <mergeCell ref="E5:F5"/>
    <mergeCell ref="G5:H5"/>
    <mergeCell ref="I5:J5"/>
    <mergeCell ref="K5:L6"/>
    <mergeCell ref="M5:M7"/>
    <mergeCell ref="E6:E7"/>
    <mergeCell ref="F6:F7"/>
    <mergeCell ref="G6:H6"/>
    <mergeCell ref="A46:A48"/>
    <mergeCell ref="B46:B48"/>
    <mergeCell ref="C46:C48"/>
    <mergeCell ref="D46:D48"/>
    <mergeCell ref="E46:F47"/>
    <mergeCell ref="G46:H46"/>
    <mergeCell ref="I46:J46"/>
    <mergeCell ref="K46:L47"/>
    <mergeCell ref="M46:M48"/>
    <mergeCell ref="G47:H47"/>
    <mergeCell ref="A86:A88"/>
    <mergeCell ref="B86:B88"/>
    <mergeCell ref="C86:C88"/>
    <mergeCell ref="D86:D88"/>
    <mergeCell ref="E86:F87"/>
    <mergeCell ref="G86:H86"/>
    <mergeCell ref="E107:F107"/>
    <mergeCell ref="A127:A129"/>
    <mergeCell ref="B127:B129"/>
    <mergeCell ref="C127:C129"/>
    <mergeCell ref="D127:D129"/>
    <mergeCell ref="E127:F128"/>
    <mergeCell ref="G127:H127"/>
    <mergeCell ref="I127:J127"/>
    <mergeCell ref="K127:L128"/>
    <mergeCell ref="M127:M129"/>
    <mergeCell ref="G128:H128"/>
    <mergeCell ref="I86:J86"/>
    <mergeCell ref="K86:L87"/>
    <mergeCell ref="M86:M88"/>
    <mergeCell ref="G87:H87"/>
  </mergeCells>
  <printOptions/>
  <pageMargins left="1.196850394" right="1.02362204724409" top="0.2" bottom="0.196850393700787" header="0.31496062992126" footer="0.31496062992126"/>
  <pageSetup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54" sqref="F154"/>
    </sheetView>
  </sheetViews>
  <sheetFormatPr defaultColWidth="9.140625" defaultRowHeight="15"/>
  <cols>
    <col min="1" max="1" width="4.57421875" style="227" customWidth="1"/>
    <col min="2" max="2" width="23.57421875" style="227" customWidth="1"/>
    <col min="3" max="3" width="8.421875" style="227" customWidth="1"/>
    <col min="4" max="4" width="15.7109375" style="227" customWidth="1"/>
    <col min="5" max="5" width="7.57421875" style="316" customWidth="1"/>
    <col min="6" max="6" width="15.7109375" style="316" customWidth="1"/>
    <col min="7" max="7" width="12.7109375" style="316" customWidth="1"/>
    <col min="8" max="8" width="15.7109375" style="316" customWidth="1"/>
    <col min="9" max="9" width="12.7109375" style="227" customWidth="1"/>
    <col min="10" max="10" width="14.8515625" style="227" customWidth="1"/>
    <col min="11" max="11" width="12.7109375" style="227" customWidth="1"/>
    <col min="12" max="12" width="15.7109375" style="227" customWidth="1"/>
    <col min="13" max="13" width="15.00390625" style="227" customWidth="1"/>
    <col min="14" max="16384" width="9.140625" style="227" customWidth="1"/>
  </cols>
  <sheetData>
    <row r="1" spans="1:8" ht="18.75">
      <c r="A1" s="1" t="s">
        <v>20</v>
      </c>
      <c r="B1" s="17"/>
      <c r="C1" s="17"/>
      <c r="D1" s="17"/>
      <c r="E1" s="17"/>
      <c r="F1" s="17"/>
      <c r="G1" s="17"/>
      <c r="H1" s="17"/>
    </row>
    <row r="2" spans="1:4" ht="15">
      <c r="A2" s="8" t="s">
        <v>169</v>
      </c>
      <c r="B2" s="316"/>
      <c r="C2" s="316"/>
      <c r="D2" s="316"/>
    </row>
    <row r="3" spans="1:8" ht="15">
      <c r="A3" s="2" t="s">
        <v>177</v>
      </c>
      <c r="C3" s="316"/>
      <c r="D3" s="316"/>
      <c r="E3" s="184"/>
      <c r="F3" s="184"/>
      <c r="G3" s="184"/>
      <c r="H3" s="184"/>
    </row>
    <row r="4" spans="1:8" ht="15.75" thickBot="1">
      <c r="A4" s="2" t="s">
        <v>12</v>
      </c>
      <c r="C4" s="316"/>
      <c r="D4" s="316"/>
      <c r="E4" s="184"/>
      <c r="F4" s="184"/>
      <c r="G4" s="184"/>
      <c r="H4" s="184"/>
    </row>
    <row r="5" spans="1:13" ht="15.75" customHeight="1" thickTop="1">
      <c r="A5" s="675" t="s">
        <v>0</v>
      </c>
      <c r="B5" s="675" t="s">
        <v>1</v>
      </c>
      <c r="C5" s="635" t="s">
        <v>2</v>
      </c>
      <c r="D5" s="684" t="s">
        <v>10</v>
      </c>
      <c r="E5" s="707" t="s">
        <v>21</v>
      </c>
      <c r="F5" s="708"/>
      <c r="G5" s="690" t="s">
        <v>7</v>
      </c>
      <c r="H5" s="692"/>
      <c r="I5" s="682" t="s">
        <v>3</v>
      </c>
      <c r="J5" s="683"/>
      <c r="K5" s="702" t="s">
        <v>22</v>
      </c>
      <c r="L5" s="703"/>
      <c r="M5" s="638" t="s">
        <v>8</v>
      </c>
    </row>
    <row r="6" spans="1:13" ht="15" customHeight="1">
      <c r="A6" s="676"/>
      <c r="B6" s="676"/>
      <c r="C6" s="636"/>
      <c r="D6" s="685"/>
      <c r="E6" s="641" t="s">
        <v>42</v>
      </c>
      <c r="F6" s="641" t="s">
        <v>13</v>
      </c>
      <c r="G6" s="695"/>
      <c r="H6" s="706"/>
      <c r="I6" s="271">
        <v>42850</v>
      </c>
      <c r="J6" s="135">
        <v>75722</v>
      </c>
      <c r="K6" s="704"/>
      <c r="L6" s="705"/>
      <c r="M6" s="639"/>
    </row>
    <row r="7" spans="1:13" ht="78.75" customHeight="1" thickBot="1">
      <c r="A7" s="677"/>
      <c r="B7" s="677"/>
      <c r="C7" s="637"/>
      <c r="D7" s="686"/>
      <c r="E7" s="640"/>
      <c r="F7" s="640"/>
      <c r="G7" s="342" t="s">
        <v>42</v>
      </c>
      <c r="H7" s="342" t="s">
        <v>13</v>
      </c>
      <c r="I7" s="219" t="s">
        <v>166</v>
      </c>
      <c r="J7" s="45" t="s">
        <v>167</v>
      </c>
      <c r="K7" s="111" t="s">
        <v>42</v>
      </c>
      <c r="L7" s="254" t="s">
        <v>13</v>
      </c>
      <c r="M7" s="640"/>
    </row>
    <row r="8" spans="1:13" ht="15.75" thickTop="1">
      <c r="A8" s="231">
        <v>1</v>
      </c>
      <c r="B8" s="232" t="s">
        <v>14</v>
      </c>
      <c r="C8" s="231" t="s">
        <v>4</v>
      </c>
      <c r="D8" s="25">
        <v>11000</v>
      </c>
      <c r="E8" s="246">
        <v>0</v>
      </c>
      <c r="F8" s="26">
        <f>E8*D8</f>
        <v>0</v>
      </c>
      <c r="G8" s="100">
        <v>0</v>
      </c>
      <c r="H8" s="98">
        <f>G8*D8</f>
        <v>0</v>
      </c>
      <c r="I8" s="113"/>
      <c r="J8" s="47"/>
      <c r="K8" s="47">
        <f>E8+G8-I8-J8</f>
        <v>0</v>
      </c>
      <c r="L8" s="81">
        <f aca="true" t="shared" si="0" ref="L8:L19">K8*D8</f>
        <v>0</v>
      </c>
      <c r="M8" s="233"/>
    </row>
    <row r="9" spans="1:13" ht="15">
      <c r="A9" s="231">
        <v>2</v>
      </c>
      <c r="B9" s="232" t="s">
        <v>15</v>
      </c>
      <c r="C9" s="231" t="s">
        <v>9</v>
      </c>
      <c r="D9" s="25">
        <v>25000</v>
      </c>
      <c r="E9" s="246">
        <v>0</v>
      </c>
      <c r="F9" s="26">
        <f aca="true" t="shared" si="1" ref="F9:F19">E9*D9</f>
        <v>0</v>
      </c>
      <c r="G9" s="101">
        <v>0</v>
      </c>
      <c r="H9" s="98">
        <f aca="true" t="shared" si="2" ref="H9:H19">G9*D9</f>
        <v>0</v>
      </c>
      <c r="I9" s="114"/>
      <c r="J9" s="49"/>
      <c r="K9" s="47">
        <f aca="true" t="shared" si="3" ref="K9:K19">E9+G9-I9-J9</f>
        <v>0</v>
      </c>
      <c r="L9" s="81">
        <f t="shared" si="0"/>
        <v>0</v>
      </c>
      <c r="M9" s="50"/>
    </row>
    <row r="10" spans="1:13" ht="15">
      <c r="A10" s="231">
        <v>3</v>
      </c>
      <c r="B10" s="232" t="s">
        <v>23</v>
      </c>
      <c r="C10" s="231" t="s">
        <v>9</v>
      </c>
      <c r="D10" s="25">
        <v>85000</v>
      </c>
      <c r="E10" s="246">
        <v>0</v>
      </c>
      <c r="F10" s="26">
        <f t="shared" si="1"/>
        <v>0</v>
      </c>
      <c r="G10" s="101">
        <v>0</v>
      </c>
      <c r="H10" s="98">
        <f t="shared" si="2"/>
        <v>0</v>
      </c>
      <c r="I10" s="114"/>
      <c r="J10" s="49"/>
      <c r="K10" s="47">
        <f t="shared" si="3"/>
        <v>0</v>
      </c>
      <c r="L10" s="81">
        <f t="shared" si="0"/>
        <v>0</v>
      </c>
      <c r="M10" s="50"/>
    </row>
    <row r="11" spans="1:13" ht="15">
      <c r="A11" s="231">
        <v>4</v>
      </c>
      <c r="B11" s="232" t="s">
        <v>16</v>
      </c>
      <c r="C11" s="231" t="s">
        <v>4</v>
      </c>
      <c r="D11" s="25">
        <v>19000</v>
      </c>
      <c r="E11" s="246">
        <v>0</v>
      </c>
      <c r="F11" s="26">
        <f t="shared" si="1"/>
        <v>0</v>
      </c>
      <c r="G11" s="101">
        <v>0</v>
      </c>
      <c r="H11" s="98">
        <f t="shared" si="2"/>
        <v>0</v>
      </c>
      <c r="I11" s="114"/>
      <c r="J11" s="49"/>
      <c r="K11" s="47">
        <f t="shared" si="3"/>
        <v>0</v>
      </c>
      <c r="L11" s="81">
        <f t="shared" si="0"/>
        <v>0</v>
      </c>
      <c r="M11" s="50"/>
    </row>
    <row r="12" spans="1:13" ht="15">
      <c r="A12" s="231">
        <v>5</v>
      </c>
      <c r="B12" s="232" t="s">
        <v>17</v>
      </c>
      <c r="C12" s="231" t="s">
        <v>11</v>
      </c>
      <c r="D12" s="25">
        <v>11896.908</v>
      </c>
      <c r="E12" s="246">
        <v>0</v>
      </c>
      <c r="F12" s="26">
        <f t="shared" si="1"/>
        <v>0</v>
      </c>
      <c r="G12" s="101">
        <v>0</v>
      </c>
      <c r="H12" s="98">
        <f t="shared" si="2"/>
        <v>0</v>
      </c>
      <c r="I12" s="114"/>
      <c r="J12" s="49"/>
      <c r="K12" s="47">
        <f t="shared" si="3"/>
        <v>0</v>
      </c>
      <c r="L12" s="81">
        <f t="shared" si="0"/>
        <v>0</v>
      </c>
      <c r="M12" s="50"/>
    </row>
    <row r="13" spans="1:13" ht="15">
      <c r="A13" s="231">
        <v>6</v>
      </c>
      <c r="B13" s="232" t="s">
        <v>18</v>
      </c>
      <c r="C13" s="231" t="s">
        <v>11</v>
      </c>
      <c r="D13" s="25">
        <v>10010.050251256282</v>
      </c>
      <c r="E13" s="246">
        <v>0</v>
      </c>
      <c r="F13" s="26">
        <f t="shared" si="1"/>
        <v>0</v>
      </c>
      <c r="G13" s="101">
        <v>0</v>
      </c>
      <c r="H13" s="98">
        <f t="shared" si="2"/>
        <v>0</v>
      </c>
      <c r="I13" s="114"/>
      <c r="J13" s="49"/>
      <c r="K13" s="47">
        <f t="shared" si="3"/>
        <v>0</v>
      </c>
      <c r="L13" s="81">
        <f t="shared" si="0"/>
        <v>0</v>
      </c>
      <c r="M13" s="233"/>
    </row>
    <row r="14" spans="1:13" ht="15">
      <c r="A14" s="18">
        <v>7</v>
      </c>
      <c r="B14" s="19" t="s">
        <v>24</v>
      </c>
      <c r="C14" s="18" t="s">
        <v>19</v>
      </c>
      <c r="D14" s="27">
        <v>25000</v>
      </c>
      <c r="E14" s="20">
        <v>0</v>
      </c>
      <c r="F14" s="28">
        <f t="shared" si="1"/>
        <v>0</v>
      </c>
      <c r="G14" s="101">
        <v>0</v>
      </c>
      <c r="H14" s="98">
        <f t="shared" si="2"/>
        <v>0</v>
      </c>
      <c r="I14" s="115"/>
      <c r="J14" s="52"/>
      <c r="K14" s="47">
        <f t="shared" si="3"/>
        <v>0</v>
      </c>
      <c r="L14" s="81">
        <f t="shared" si="0"/>
        <v>0</v>
      </c>
      <c r="M14" s="21"/>
    </row>
    <row r="15" spans="1:13" ht="15">
      <c r="A15" s="231">
        <v>8</v>
      </c>
      <c r="B15" s="232" t="s">
        <v>14</v>
      </c>
      <c r="C15" s="231" t="s">
        <v>74</v>
      </c>
      <c r="D15" s="25">
        <v>14000</v>
      </c>
      <c r="E15" s="246">
        <v>0</v>
      </c>
      <c r="F15" s="28">
        <f t="shared" si="1"/>
        <v>0</v>
      </c>
      <c r="G15" s="101">
        <v>0</v>
      </c>
      <c r="H15" s="98">
        <f t="shared" si="2"/>
        <v>0</v>
      </c>
      <c r="I15" s="114"/>
      <c r="J15" s="49"/>
      <c r="K15" s="47">
        <f t="shared" si="3"/>
        <v>0</v>
      </c>
      <c r="L15" s="81">
        <f t="shared" si="0"/>
        <v>0</v>
      </c>
      <c r="M15" s="233"/>
    </row>
    <row r="16" spans="1:13" ht="15">
      <c r="A16" s="231">
        <v>9</v>
      </c>
      <c r="B16" s="232" t="s">
        <v>15</v>
      </c>
      <c r="C16" s="231" t="s">
        <v>33</v>
      </c>
      <c r="D16" s="25">
        <v>28000</v>
      </c>
      <c r="E16" s="246">
        <v>0</v>
      </c>
      <c r="F16" s="28">
        <f t="shared" si="1"/>
        <v>0</v>
      </c>
      <c r="G16" s="101">
        <v>0</v>
      </c>
      <c r="H16" s="98">
        <f t="shared" si="2"/>
        <v>0</v>
      </c>
      <c r="I16" s="114"/>
      <c r="J16" s="49"/>
      <c r="K16" s="47">
        <f t="shared" si="3"/>
        <v>0</v>
      </c>
      <c r="L16" s="81">
        <f t="shared" si="0"/>
        <v>0</v>
      </c>
      <c r="M16" s="233"/>
    </row>
    <row r="17" spans="1:13" ht="15">
      <c r="A17" s="231">
        <v>10</v>
      </c>
      <c r="B17" s="232" t="s">
        <v>23</v>
      </c>
      <c r="C17" s="231" t="s">
        <v>33</v>
      </c>
      <c r="D17" s="25">
        <v>71000</v>
      </c>
      <c r="E17" s="246">
        <v>0</v>
      </c>
      <c r="F17" s="28">
        <f t="shared" si="1"/>
        <v>0</v>
      </c>
      <c r="G17" s="101">
        <v>0</v>
      </c>
      <c r="H17" s="98">
        <f t="shared" si="2"/>
        <v>0</v>
      </c>
      <c r="I17" s="114"/>
      <c r="J17" s="49"/>
      <c r="K17" s="47">
        <f t="shared" si="3"/>
        <v>0</v>
      </c>
      <c r="L17" s="81">
        <f t="shared" si="0"/>
        <v>0</v>
      </c>
      <c r="M17" s="233"/>
    </row>
    <row r="18" spans="1:13" ht="15">
      <c r="A18" s="231">
        <v>11</v>
      </c>
      <c r="B18" s="232" t="s">
        <v>16</v>
      </c>
      <c r="C18" s="231" t="s">
        <v>74</v>
      </c>
      <c r="D18" s="25">
        <v>18200</v>
      </c>
      <c r="E18" s="246">
        <v>0</v>
      </c>
      <c r="F18" s="28">
        <f t="shared" si="1"/>
        <v>0</v>
      </c>
      <c r="G18" s="101">
        <v>0</v>
      </c>
      <c r="H18" s="98">
        <f t="shared" si="2"/>
        <v>0</v>
      </c>
      <c r="I18" s="114"/>
      <c r="J18" s="49"/>
      <c r="K18" s="47">
        <f t="shared" si="3"/>
        <v>0</v>
      </c>
      <c r="L18" s="81">
        <f t="shared" si="0"/>
        <v>0</v>
      </c>
      <c r="M18" s="233"/>
    </row>
    <row r="19" spans="1:13" ht="15.75" thickBot="1">
      <c r="A19" s="57">
        <v>12</v>
      </c>
      <c r="B19" s="103" t="s">
        <v>24</v>
      </c>
      <c r="C19" s="57" t="s">
        <v>62</v>
      </c>
      <c r="D19" s="104">
        <v>37500</v>
      </c>
      <c r="E19" s="202">
        <v>0</v>
      </c>
      <c r="F19" s="28">
        <f t="shared" si="1"/>
        <v>0</v>
      </c>
      <c r="G19" s="101">
        <v>0</v>
      </c>
      <c r="H19" s="98">
        <f t="shared" si="2"/>
        <v>0</v>
      </c>
      <c r="I19" s="116"/>
      <c r="J19" s="92"/>
      <c r="K19" s="47">
        <f t="shared" si="3"/>
        <v>0</v>
      </c>
      <c r="L19" s="81">
        <f t="shared" si="0"/>
        <v>0</v>
      </c>
      <c r="M19" s="108"/>
    </row>
    <row r="20" spans="1:13" ht="16.5" thickBot="1" thickTop="1">
      <c r="A20" s="207" t="s">
        <v>43</v>
      </c>
      <c r="B20" s="207"/>
      <c r="C20" s="207"/>
      <c r="D20" s="23"/>
      <c r="E20" s="207"/>
      <c r="F20" s="11">
        <f>SUM(F8:F14)</f>
        <v>0</v>
      </c>
      <c r="G20" s="11"/>
      <c r="H20" s="11">
        <f>SUM(H8:H19)</f>
        <v>0</v>
      </c>
      <c r="I20" s="117"/>
      <c r="J20" s="24"/>
      <c r="K20" s="71"/>
      <c r="L20" s="210">
        <f>SUM(L8:L14)</f>
        <v>0</v>
      </c>
      <c r="M20" s="24"/>
    </row>
    <row r="21" spans="1:13" ht="15.75" thickTop="1">
      <c r="A21" s="72"/>
      <c r="B21" s="72"/>
      <c r="C21" s="72"/>
      <c r="D21" s="73"/>
      <c r="E21" s="72"/>
      <c r="F21" s="74"/>
      <c r="G21" s="74"/>
      <c r="H21" s="74"/>
      <c r="I21" s="75"/>
      <c r="J21" s="75"/>
      <c r="K21" s="77"/>
      <c r="L21" s="76"/>
      <c r="M21" s="75"/>
    </row>
    <row r="22" spans="1:13" ht="15.75">
      <c r="A22" s="236">
        <v>1</v>
      </c>
      <c r="B22" s="240" t="s">
        <v>150</v>
      </c>
      <c r="D22" s="244" t="s">
        <v>151</v>
      </c>
      <c r="F22" s="241"/>
      <c r="G22" s="237"/>
      <c r="H22" s="237"/>
      <c r="J22" s="229"/>
      <c r="K22" s="75"/>
      <c r="L22" s="316" t="s">
        <v>176</v>
      </c>
      <c r="M22" s="75"/>
    </row>
    <row r="23" spans="1:13" ht="15.75">
      <c r="A23" s="236"/>
      <c r="B23" s="240" t="s">
        <v>170</v>
      </c>
      <c r="D23" s="242"/>
      <c r="F23" s="243"/>
      <c r="G23" s="237"/>
      <c r="H23" s="237"/>
      <c r="J23" s="230"/>
      <c r="K23" s="75"/>
      <c r="L23" s="316" t="s">
        <v>163</v>
      </c>
      <c r="M23" s="75"/>
    </row>
    <row r="24" spans="1:13" ht="15.75">
      <c r="A24" s="236"/>
      <c r="B24" s="240"/>
      <c r="D24" s="243"/>
      <c r="F24" s="243"/>
      <c r="G24" s="237"/>
      <c r="H24" s="237"/>
      <c r="J24" s="229"/>
      <c r="K24" s="75"/>
      <c r="L24" s="316"/>
      <c r="M24" s="226"/>
    </row>
    <row r="25" spans="6:13" ht="15.75">
      <c r="F25" s="243"/>
      <c r="G25" s="237"/>
      <c r="H25" s="237"/>
      <c r="J25" s="229"/>
      <c r="K25" s="75"/>
      <c r="L25" s="248"/>
      <c r="M25" s="226"/>
    </row>
    <row r="26" spans="1:13" ht="15.75">
      <c r="A26" s="236">
        <v>2</v>
      </c>
      <c r="B26" s="240" t="s">
        <v>178</v>
      </c>
      <c r="D26" s="242" t="s">
        <v>155</v>
      </c>
      <c r="F26" s="243"/>
      <c r="G26" s="237"/>
      <c r="H26" s="237"/>
      <c r="J26" s="229"/>
      <c r="K26" s="75"/>
      <c r="L26" s="248"/>
      <c r="M26" s="226"/>
    </row>
    <row r="27" spans="1:13" ht="15.75">
      <c r="A27" s="236"/>
      <c r="B27" s="240" t="s">
        <v>162</v>
      </c>
      <c r="D27" s="243"/>
      <c r="F27" s="241"/>
      <c r="G27" s="237"/>
      <c r="J27" s="228"/>
      <c r="K27" s="75"/>
      <c r="L27" s="228"/>
      <c r="M27" s="226"/>
    </row>
    <row r="28" spans="1:13" ht="15.75">
      <c r="A28" s="236"/>
      <c r="B28" s="240"/>
      <c r="D28" s="240"/>
      <c r="F28" s="241"/>
      <c r="G28" s="237"/>
      <c r="J28" s="228"/>
      <c r="K28" s="75"/>
      <c r="M28" s="226"/>
    </row>
    <row r="29" spans="5:13" ht="15.75">
      <c r="E29" s="241"/>
      <c r="F29" s="241"/>
      <c r="G29" s="237"/>
      <c r="J29" s="228"/>
      <c r="K29" s="75"/>
      <c r="L29" s="315" t="s">
        <v>148</v>
      </c>
      <c r="M29" s="226"/>
    </row>
    <row r="30" spans="1:13" ht="15.75">
      <c r="A30" s="236">
        <v>3</v>
      </c>
      <c r="B30" s="240" t="s">
        <v>156</v>
      </c>
      <c r="D30" s="244" t="s">
        <v>155</v>
      </c>
      <c r="E30" s="245"/>
      <c r="F30" s="245"/>
      <c r="G30" s="238"/>
      <c r="J30" s="248"/>
      <c r="K30" s="75"/>
      <c r="L30" s="316" t="s">
        <v>149</v>
      </c>
      <c r="M30" s="75"/>
    </row>
    <row r="31" spans="1:13" ht="15.75">
      <c r="A31" s="236"/>
      <c r="B31" s="240" t="s">
        <v>158</v>
      </c>
      <c r="C31" s="240"/>
      <c r="D31" s="240"/>
      <c r="E31" s="239"/>
      <c r="F31" s="239"/>
      <c r="G31" s="238"/>
      <c r="H31" s="316" t="s">
        <v>133</v>
      </c>
      <c r="J31" s="248"/>
      <c r="K31" s="75"/>
      <c r="L31" s="75"/>
      <c r="M31" s="75"/>
    </row>
    <row r="32" spans="1:13" ht="15">
      <c r="A32" s="72"/>
      <c r="B32" s="72"/>
      <c r="C32" s="72"/>
      <c r="D32" s="73"/>
      <c r="E32" s="72"/>
      <c r="F32" s="74"/>
      <c r="G32" s="74"/>
      <c r="H32" s="316" t="s">
        <v>153</v>
      </c>
      <c r="J32" s="75"/>
      <c r="K32" s="137"/>
      <c r="L32" s="75"/>
      <c r="M32" s="75"/>
    </row>
    <row r="33" spans="1:13" ht="15">
      <c r="A33" s="72"/>
      <c r="B33" s="72"/>
      <c r="C33" s="72"/>
      <c r="D33" s="73"/>
      <c r="E33" s="72"/>
      <c r="F33" s="74"/>
      <c r="G33" s="74"/>
      <c r="H33" s="316" t="s">
        <v>154</v>
      </c>
      <c r="J33" s="75"/>
      <c r="K33" s="137"/>
      <c r="L33" s="75"/>
      <c r="M33" s="75"/>
    </row>
    <row r="34" spans="1:13" ht="15">
      <c r="A34" s="72"/>
      <c r="B34" s="72"/>
      <c r="C34" s="72"/>
      <c r="D34" s="73"/>
      <c r="E34" s="72"/>
      <c r="F34" s="74"/>
      <c r="G34" s="74"/>
      <c r="H34" s="227"/>
      <c r="J34" s="75"/>
      <c r="K34" s="137"/>
      <c r="L34" s="75"/>
      <c r="M34" s="75"/>
    </row>
    <row r="35" spans="1:13" ht="15">
      <c r="A35" s="72"/>
      <c r="B35" s="72"/>
      <c r="C35" s="72"/>
      <c r="D35" s="73"/>
      <c r="E35" s="72"/>
      <c r="F35" s="74"/>
      <c r="G35" s="74"/>
      <c r="H35" s="227"/>
      <c r="J35" s="75"/>
      <c r="K35" s="137"/>
      <c r="L35" s="75"/>
      <c r="M35" s="75"/>
    </row>
    <row r="36" spans="1:13" ht="15">
      <c r="A36" s="72"/>
      <c r="B36" s="72"/>
      <c r="C36" s="72"/>
      <c r="D36" s="73"/>
      <c r="E36" s="72"/>
      <c r="F36" s="74"/>
      <c r="G36" s="74"/>
      <c r="H36" s="227"/>
      <c r="I36" s="75"/>
      <c r="J36" s="75"/>
      <c r="K36" s="137"/>
      <c r="L36" s="75"/>
      <c r="M36" s="75"/>
    </row>
    <row r="37" spans="1:13" ht="15">
      <c r="A37" s="72"/>
      <c r="B37" s="72"/>
      <c r="C37" s="72"/>
      <c r="D37" s="73"/>
      <c r="E37" s="72"/>
      <c r="F37" s="74"/>
      <c r="G37" s="74"/>
      <c r="H37" s="315" t="s">
        <v>157</v>
      </c>
      <c r="I37" s="75"/>
      <c r="J37" s="75"/>
      <c r="K37" s="137"/>
      <c r="L37" s="75"/>
      <c r="M37" s="75"/>
    </row>
    <row r="38" spans="1:13" ht="15">
      <c r="A38" s="72"/>
      <c r="B38" s="72"/>
      <c r="C38" s="72"/>
      <c r="D38" s="73"/>
      <c r="E38" s="72"/>
      <c r="F38" s="74"/>
      <c r="G38" s="74"/>
      <c r="H38" s="316" t="s">
        <v>159</v>
      </c>
      <c r="I38" s="75"/>
      <c r="J38" s="75"/>
      <c r="K38" s="137"/>
      <c r="L38" s="75"/>
      <c r="M38" s="75"/>
    </row>
    <row r="39" spans="1:13" ht="15">
      <c r="A39" s="72"/>
      <c r="B39" s="72"/>
      <c r="C39" s="72"/>
      <c r="D39" s="73"/>
      <c r="E39" s="72"/>
      <c r="F39" s="74"/>
      <c r="G39" s="74"/>
      <c r="H39" s="316" t="s">
        <v>160</v>
      </c>
      <c r="I39" s="75"/>
      <c r="J39" s="75"/>
      <c r="K39" s="137"/>
      <c r="L39" s="75"/>
      <c r="M39" s="75"/>
    </row>
    <row r="40" spans="1:13" ht="15">
      <c r="A40" s="72"/>
      <c r="B40" s="72"/>
      <c r="C40" s="72"/>
      <c r="D40" s="73"/>
      <c r="E40" s="72"/>
      <c r="F40" s="74"/>
      <c r="G40" s="74"/>
      <c r="H40" s="74"/>
      <c r="I40" s="75"/>
      <c r="J40" s="75"/>
      <c r="K40" s="137"/>
      <c r="L40" s="75"/>
      <c r="M40" s="75"/>
    </row>
    <row r="41" spans="1:13" ht="15">
      <c r="A41" s="72"/>
      <c r="B41" s="72"/>
      <c r="C41" s="72"/>
      <c r="D41" s="73"/>
      <c r="E41" s="72"/>
      <c r="F41" s="74"/>
      <c r="G41" s="74"/>
      <c r="H41" s="74"/>
      <c r="I41" s="75"/>
      <c r="J41" s="75"/>
      <c r="K41" s="137"/>
      <c r="L41" s="75"/>
      <c r="M41" s="75"/>
    </row>
    <row r="42" spans="1:13" ht="15">
      <c r="A42" s="72"/>
      <c r="B42" s="72"/>
      <c r="C42" s="72"/>
      <c r="D42" s="73"/>
      <c r="E42" s="72"/>
      <c r="F42" s="74"/>
      <c r="G42" s="74"/>
      <c r="H42" s="74"/>
      <c r="I42" s="75"/>
      <c r="J42" s="75"/>
      <c r="K42" s="137"/>
      <c r="L42" s="75"/>
      <c r="M42" s="75"/>
    </row>
    <row r="43" spans="1:13" ht="15">
      <c r="A43" s="72"/>
      <c r="B43" s="72"/>
      <c r="C43" s="72"/>
      <c r="D43" s="73"/>
      <c r="E43" s="72"/>
      <c r="F43" s="74"/>
      <c r="G43" s="74"/>
      <c r="H43" s="74"/>
      <c r="I43" s="75"/>
      <c r="J43" s="75"/>
      <c r="K43" s="137"/>
      <c r="L43" s="75"/>
      <c r="M43" s="75"/>
    </row>
    <row r="44" spans="1:13" ht="15">
      <c r="A44" s="72"/>
      <c r="B44" s="72"/>
      <c r="C44" s="72"/>
      <c r="D44" s="73"/>
      <c r="E44" s="72"/>
      <c r="F44" s="74"/>
      <c r="G44" s="74"/>
      <c r="H44" s="74"/>
      <c r="I44" s="75"/>
      <c r="J44" s="75"/>
      <c r="K44" s="137"/>
      <c r="L44" s="75"/>
      <c r="M44" s="75"/>
    </row>
    <row r="45" spans="1:12" ht="15.75" thickBot="1">
      <c r="A45" s="2" t="s">
        <v>49</v>
      </c>
      <c r="B45" s="215"/>
      <c r="C45" s="29"/>
      <c r="D45" s="29"/>
      <c r="E45" s="215"/>
      <c r="F45" s="215"/>
      <c r="G45" s="215"/>
      <c r="H45" s="215"/>
      <c r="K45" s="213"/>
      <c r="L45" s="212"/>
    </row>
    <row r="46" spans="1:13" ht="22.5" customHeight="1" thickTop="1">
      <c r="A46" s="635" t="s">
        <v>0</v>
      </c>
      <c r="B46" s="635" t="s">
        <v>1</v>
      </c>
      <c r="C46" s="635" t="s">
        <v>2</v>
      </c>
      <c r="D46" s="638" t="s">
        <v>10</v>
      </c>
      <c r="E46" s="651" t="s">
        <v>21</v>
      </c>
      <c r="F46" s="652"/>
      <c r="G46" s="661" t="s">
        <v>7</v>
      </c>
      <c r="H46" s="661"/>
      <c r="I46" s="662" t="s">
        <v>3</v>
      </c>
      <c r="J46" s="662"/>
      <c r="K46" s="633" t="s">
        <v>22</v>
      </c>
      <c r="L46" s="633"/>
      <c r="M46" s="638" t="s">
        <v>115</v>
      </c>
    </row>
    <row r="47" spans="1:13" ht="15">
      <c r="A47" s="636"/>
      <c r="B47" s="636"/>
      <c r="C47" s="636"/>
      <c r="D47" s="639"/>
      <c r="E47" s="653"/>
      <c r="F47" s="654"/>
      <c r="G47" s="634"/>
      <c r="H47" s="634"/>
      <c r="I47" s="344" t="s">
        <v>173</v>
      </c>
      <c r="J47" s="135"/>
      <c r="K47" s="634"/>
      <c r="L47" s="634"/>
      <c r="M47" s="639"/>
    </row>
    <row r="48" spans="1:13" ht="82.5" customHeight="1" thickBot="1">
      <c r="A48" s="637"/>
      <c r="B48" s="637"/>
      <c r="C48" s="637"/>
      <c r="D48" s="640"/>
      <c r="E48" s="341" t="s">
        <v>42</v>
      </c>
      <c r="F48" s="341" t="s">
        <v>13</v>
      </c>
      <c r="G48" s="341" t="s">
        <v>42</v>
      </c>
      <c r="H48" s="341" t="s">
        <v>13</v>
      </c>
      <c r="I48" s="219" t="s">
        <v>174</v>
      </c>
      <c r="J48" s="112"/>
      <c r="K48" s="80" t="s">
        <v>42</v>
      </c>
      <c r="L48" s="341" t="s">
        <v>13</v>
      </c>
      <c r="M48" s="640"/>
    </row>
    <row r="49" spans="1:13" ht="15.75" thickTop="1">
      <c r="A49" s="352"/>
      <c r="B49" s="352"/>
      <c r="C49" s="352"/>
      <c r="D49" s="351"/>
      <c r="E49" s="351"/>
      <c r="F49" s="351"/>
      <c r="G49" s="351"/>
      <c r="H49" s="351"/>
      <c r="I49" s="360"/>
      <c r="J49" s="361"/>
      <c r="K49" s="362"/>
      <c r="L49" s="351"/>
      <c r="M49" s="351"/>
    </row>
    <row r="50" spans="1:13" ht="15">
      <c r="A50" s="231">
        <v>1</v>
      </c>
      <c r="B50" s="234" t="s">
        <v>35</v>
      </c>
      <c r="C50" s="231" t="s">
        <v>5</v>
      </c>
      <c r="D50" s="31">
        <v>45500</v>
      </c>
      <c r="E50" s="49">
        <v>1</v>
      </c>
      <c r="F50" s="197">
        <f>E50*D50</f>
        <v>45500</v>
      </c>
      <c r="G50" s="151"/>
      <c r="H50" s="35">
        <f>G50*D50</f>
        <v>0</v>
      </c>
      <c r="I50" s="149">
        <v>1</v>
      </c>
      <c r="J50" s="149"/>
      <c r="K50" s="49">
        <f>E50+G50-I50-J50</f>
        <v>0</v>
      </c>
      <c r="L50" s="81">
        <f>K50*D50</f>
        <v>0</v>
      </c>
      <c r="M50" s="250"/>
    </row>
    <row r="51" spans="1:13" ht="15.75" thickBot="1">
      <c r="A51" s="57"/>
      <c r="B51" s="58"/>
      <c r="C51" s="57"/>
      <c r="D51" s="59"/>
      <c r="E51" s="92"/>
      <c r="F51" s="363"/>
      <c r="G51" s="153"/>
      <c r="H51" s="364"/>
      <c r="I51" s="275"/>
      <c r="J51" s="275"/>
      <c r="K51" s="92"/>
      <c r="L51" s="147"/>
      <c r="M51" s="251"/>
    </row>
    <row r="52" spans="1:13" ht="16.5" thickBot="1" thickTop="1">
      <c r="A52" s="93" t="s">
        <v>50</v>
      </c>
      <c r="B52" s="94"/>
      <c r="C52" s="94"/>
      <c r="D52" s="94"/>
      <c r="E52" s="95"/>
      <c r="F52" s="278">
        <f>SUM(F50:F50)</f>
        <v>45500</v>
      </c>
      <c r="G52" s="96"/>
      <c r="H52" s="278">
        <f>SUM(H50:H50)</f>
        <v>0</v>
      </c>
      <c r="I52" s="279"/>
      <c r="J52" s="90"/>
      <c r="K52" s="280"/>
      <c r="L52" s="281">
        <f>SUM(L50:L50)</f>
        <v>0</v>
      </c>
      <c r="M52" s="90"/>
    </row>
    <row r="53" spans="11:12" ht="15.75" thickTop="1">
      <c r="K53" s="77"/>
      <c r="L53" s="76"/>
    </row>
    <row r="54" spans="1:13" ht="15.75">
      <c r="A54" s="236">
        <v>1</v>
      </c>
      <c r="B54" s="240" t="s">
        <v>150</v>
      </c>
      <c r="D54" s="244" t="s">
        <v>151</v>
      </c>
      <c r="F54" s="241"/>
      <c r="G54" s="237"/>
      <c r="H54" s="237"/>
      <c r="J54" s="229"/>
      <c r="K54" s="75"/>
      <c r="L54" s="316" t="s">
        <v>176</v>
      </c>
      <c r="M54" s="75"/>
    </row>
    <row r="55" spans="1:13" ht="15.75">
      <c r="A55" s="236"/>
      <c r="B55" s="240" t="s">
        <v>170</v>
      </c>
      <c r="D55" s="242"/>
      <c r="F55" s="243"/>
      <c r="G55" s="237"/>
      <c r="H55" s="227"/>
      <c r="J55" s="230"/>
      <c r="K55" s="75"/>
      <c r="L55" s="316" t="s">
        <v>163</v>
      </c>
      <c r="M55" s="75"/>
    </row>
    <row r="56" spans="1:13" ht="15.75">
      <c r="A56" s="236"/>
      <c r="B56" s="240"/>
      <c r="D56" s="243"/>
      <c r="F56" s="243"/>
      <c r="G56" s="237"/>
      <c r="H56" s="227"/>
      <c r="J56" s="229"/>
      <c r="K56" s="75"/>
      <c r="L56" s="316"/>
      <c r="M56" s="226"/>
    </row>
    <row r="57" spans="6:13" ht="15.75">
      <c r="F57" s="243"/>
      <c r="G57" s="237"/>
      <c r="H57" s="227"/>
      <c r="J57" s="229"/>
      <c r="K57" s="75"/>
      <c r="L57" s="248"/>
      <c r="M57" s="226"/>
    </row>
    <row r="58" spans="1:13" ht="15.75">
      <c r="A58" s="236">
        <v>2</v>
      </c>
      <c r="B58" s="240" t="s">
        <v>178</v>
      </c>
      <c r="D58" s="242" t="s">
        <v>155</v>
      </c>
      <c r="F58" s="243"/>
      <c r="G58" s="237"/>
      <c r="H58" s="227"/>
      <c r="J58" s="229"/>
      <c r="K58" s="75"/>
      <c r="L58" s="248"/>
      <c r="M58" s="226"/>
    </row>
    <row r="59" spans="1:13" ht="15.75">
      <c r="A59" s="236"/>
      <c r="B59" s="240" t="s">
        <v>162</v>
      </c>
      <c r="D59" s="243"/>
      <c r="F59" s="241"/>
      <c r="G59" s="237"/>
      <c r="H59" s="227"/>
      <c r="J59" s="228"/>
      <c r="K59" s="75"/>
      <c r="L59" s="228"/>
      <c r="M59" s="226"/>
    </row>
    <row r="60" spans="1:13" ht="15.75">
      <c r="A60" s="236"/>
      <c r="B60" s="240"/>
      <c r="D60" s="240"/>
      <c r="F60" s="241"/>
      <c r="G60" s="237"/>
      <c r="J60" s="228"/>
      <c r="K60" s="75"/>
      <c r="M60" s="226"/>
    </row>
    <row r="61" spans="5:13" ht="15.75">
      <c r="E61" s="241"/>
      <c r="F61" s="241"/>
      <c r="G61" s="237"/>
      <c r="J61" s="228"/>
      <c r="K61" s="75"/>
      <c r="L61" s="315" t="s">
        <v>148</v>
      </c>
      <c r="M61" s="226"/>
    </row>
    <row r="62" spans="1:13" ht="15.75">
      <c r="A62" s="236">
        <v>3</v>
      </c>
      <c r="B62" s="240" t="s">
        <v>156</v>
      </c>
      <c r="D62" s="244" t="s">
        <v>155</v>
      </c>
      <c r="E62" s="245"/>
      <c r="F62" s="245"/>
      <c r="G62" s="238"/>
      <c r="J62" s="248"/>
      <c r="K62" s="75"/>
      <c r="L62" s="316" t="s">
        <v>149</v>
      </c>
      <c r="M62" s="75"/>
    </row>
    <row r="63" spans="1:13" ht="15.75">
      <c r="A63" s="236"/>
      <c r="B63" s="240" t="s">
        <v>158</v>
      </c>
      <c r="C63" s="240"/>
      <c r="D63" s="240"/>
      <c r="E63" s="239"/>
      <c r="F63" s="239"/>
      <c r="G63" s="238"/>
      <c r="H63" s="316" t="s">
        <v>133</v>
      </c>
      <c r="J63" s="248"/>
      <c r="K63" s="75"/>
      <c r="L63" s="75"/>
      <c r="M63" s="75"/>
    </row>
    <row r="64" spans="8:12" ht="15">
      <c r="H64" s="316" t="s">
        <v>153</v>
      </c>
      <c r="K64" s="137"/>
      <c r="L64" s="75"/>
    </row>
    <row r="65" spans="8:12" ht="15">
      <c r="H65" s="316" t="s">
        <v>154</v>
      </c>
      <c r="K65" s="137"/>
      <c r="L65" s="75"/>
    </row>
    <row r="66" spans="8:12" ht="15">
      <c r="H66" s="227"/>
      <c r="K66" s="137"/>
      <c r="L66" s="75"/>
    </row>
    <row r="67" spans="8:12" ht="15">
      <c r="H67" s="227"/>
      <c r="K67" s="137"/>
      <c r="L67" s="75"/>
    </row>
    <row r="68" spans="8:12" ht="15">
      <c r="H68" s="227"/>
      <c r="K68" s="137"/>
      <c r="L68" s="75"/>
    </row>
    <row r="69" spans="8:12" ht="15">
      <c r="H69" s="315" t="s">
        <v>157</v>
      </c>
      <c r="K69" s="137"/>
      <c r="L69" s="75"/>
    </row>
    <row r="70" spans="8:12" ht="15">
      <c r="H70" s="316" t="s">
        <v>159</v>
      </c>
      <c r="K70" s="137"/>
      <c r="L70" s="75"/>
    </row>
    <row r="71" spans="8:12" ht="15">
      <c r="H71" s="316" t="s">
        <v>160</v>
      </c>
      <c r="K71" s="137"/>
      <c r="L71" s="75"/>
    </row>
    <row r="72" spans="11:12" ht="15">
      <c r="K72" s="137"/>
      <c r="L72" s="75"/>
    </row>
    <row r="73" spans="11:12" ht="15">
      <c r="K73" s="137"/>
      <c r="L73" s="75"/>
    </row>
    <row r="74" spans="11:12" ht="15">
      <c r="K74" s="137"/>
      <c r="L74" s="75"/>
    </row>
    <row r="75" spans="11:12" ht="15">
      <c r="K75" s="137"/>
      <c r="L75" s="75"/>
    </row>
    <row r="76" spans="11:12" ht="15">
      <c r="K76" s="137"/>
      <c r="L76" s="75"/>
    </row>
    <row r="77" spans="11:12" ht="15">
      <c r="K77" s="137"/>
      <c r="L77" s="75"/>
    </row>
    <row r="78" spans="11:12" ht="15">
      <c r="K78" s="137"/>
      <c r="L78" s="75"/>
    </row>
    <row r="79" spans="11:12" ht="15">
      <c r="K79" s="137"/>
      <c r="L79" s="75"/>
    </row>
    <row r="80" spans="11:12" ht="15">
      <c r="K80" s="137"/>
      <c r="L80" s="75"/>
    </row>
    <row r="81" spans="11:12" ht="15">
      <c r="K81" s="137"/>
      <c r="L81" s="75"/>
    </row>
    <row r="82" spans="11:12" ht="15">
      <c r="K82" s="137"/>
      <c r="L82" s="75"/>
    </row>
    <row r="83" spans="11:12" ht="15">
      <c r="K83" s="137"/>
      <c r="L83" s="75"/>
    </row>
    <row r="84" spans="11:12" ht="15">
      <c r="K84" s="137"/>
      <c r="L84" s="75"/>
    </row>
    <row r="85" spans="1:12" ht="15.75" thickBot="1">
      <c r="A85" s="2" t="s">
        <v>47</v>
      </c>
      <c r="B85" s="29"/>
      <c r="C85" s="215"/>
      <c r="D85" s="215"/>
      <c r="E85" s="184"/>
      <c r="F85" s="184"/>
      <c r="G85" s="184"/>
      <c r="H85" s="184"/>
      <c r="K85" s="213"/>
      <c r="L85" s="212"/>
    </row>
    <row r="86" spans="1:13" ht="15.75" customHeight="1" thickTop="1">
      <c r="A86" s="635" t="s">
        <v>0</v>
      </c>
      <c r="B86" s="635" t="s">
        <v>1</v>
      </c>
      <c r="C86" s="635" t="s">
        <v>2</v>
      </c>
      <c r="D86" s="638" t="s">
        <v>10</v>
      </c>
      <c r="E86" s="651" t="s">
        <v>21</v>
      </c>
      <c r="F86" s="652"/>
      <c r="G86" s="661" t="s">
        <v>7</v>
      </c>
      <c r="H86" s="661"/>
      <c r="I86" s="682" t="s">
        <v>3</v>
      </c>
      <c r="J86" s="658"/>
      <c r="K86" s="633" t="s">
        <v>22</v>
      </c>
      <c r="L86" s="633"/>
      <c r="M86" s="638" t="s">
        <v>8</v>
      </c>
    </row>
    <row r="87" spans="1:13" ht="15">
      <c r="A87" s="636"/>
      <c r="B87" s="636"/>
      <c r="C87" s="636"/>
      <c r="D87" s="639"/>
      <c r="E87" s="653"/>
      <c r="F87" s="654"/>
      <c r="G87" s="697"/>
      <c r="H87" s="634"/>
      <c r="I87" s="345">
        <f>I6</f>
        <v>42850</v>
      </c>
      <c r="J87" s="135"/>
      <c r="K87" s="634"/>
      <c r="L87" s="634"/>
      <c r="M87" s="639"/>
    </row>
    <row r="88" spans="1:13" ht="77.25" customHeight="1" thickBot="1">
      <c r="A88" s="637"/>
      <c r="B88" s="637"/>
      <c r="C88" s="637"/>
      <c r="D88" s="640"/>
      <c r="E88" s="341" t="s">
        <v>42</v>
      </c>
      <c r="F88" s="341" t="s">
        <v>13</v>
      </c>
      <c r="G88" s="341" t="s">
        <v>42</v>
      </c>
      <c r="H88" s="341" t="s">
        <v>13</v>
      </c>
      <c r="I88" s="221" t="s">
        <v>175</v>
      </c>
      <c r="J88" s="136"/>
      <c r="K88" s="80" t="s">
        <v>42</v>
      </c>
      <c r="L88" s="341" t="s">
        <v>13</v>
      </c>
      <c r="M88" s="640"/>
    </row>
    <row r="89" spans="1:13" ht="16.5" thickTop="1">
      <c r="A89" s="231">
        <v>1</v>
      </c>
      <c r="B89" s="232" t="s">
        <v>32</v>
      </c>
      <c r="C89" s="231" t="s">
        <v>48</v>
      </c>
      <c r="D89" s="282">
        <v>358985</v>
      </c>
      <c r="E89" s="283">
        <v>20</v>
      </c>
      <c r="F89" s="284">
        <f aca="true" t="shared" si="4" ref="F89:F106">E89*D89</f>
        <v>7179700</v>
      </c>
      <c r="G89" s="285"/>
      <c r="H89" s="286">
        <f>G89*D89</f>
        <v>0</v>
      </c>
      <c r="I89" s="287">
        <v>3</v>
      </c>
      <c r="J89" s="347"/>
      <c r="K89" s="289">
        <f>E89+G89-I89</f>
        <v>17</v>
      </c>
      <c r="L89" s="290">
        <f aca="true" t="shared" si="5" ref="L89:L106">K89*D89</f>
        <v>6102745</v>
      </c>
      <c r="M89" s="291"/>
    </row>
    <row r="90" spans="1:13" ht="15.75">
      <c r="A90" s="231">
        <v>2</v>
      </c>
      <c r="B90" s="232" t="s">
        <v>32</v>
      </c>
      <c r="C90" s="231" t="s">
        <v>48</v>
      </c>
      <c r="D90" s="282">
        <v>341220</v>
      </c>
      <c r="E90" s="283">
        <v>10</v>
      </c>
      <c r="F90" s="284">
        <f t="shared" si="4"/>
        <v>3412200</v>
      </c>
      <c r="G90" s="292"/>
      <c r="H90" s="286">
        <f aca="true" t="shared" si="6" ref="H90:H106">G90*D90</f>
        <v>0</v>
      </c>
      <c r="I90" s="293"/>
      <c r="J90" s="348"/>
      <c r="K90" s="289">
        <f aca="true" t="shared" si="7" ref="K90:K106">E90+G90-I90</f>
        <v>10</v>
      </c>
      <c r="L90" s="290">
        <f t="shared" si="5"/>
        <v>3412200</v>
      </c>
      <c r="M90" s="295"/>
    </row>
    <row r="91" spans="1:13" ht="15.75">
      <c r="A91" s="231">
        <v>3</v>
      </c>
      <c r="B91" s="234" t="s">
        <v>36</v>
      </c>
      <c r="C91" s="231" t="s">
        <v>45</v>
      </c>
      <c r="D91" s="282">
        <v>145200</v>
      </c>
      <c r="E91" s="283">
        <v>9</v>
      </c>
      <c r="F91" s="296">
        <f t="shared" si="4"/>
        <v>1306800</v>
      </c>
      <c r="G91" s="297"/>
      <c r="H91" s="286">
        <f t="shared" si="6"/>
        <v>0</v>
      </c>
      <c r="I91" s="293"/>
      <c r="J91" s="348"/>
      <c r="K91" s="289">
        <f t="shared" si="7"/>
        <v>9</v>
      </c>
      <c r="L91" s="290">
        <f t="shared" si="5"/>
        <v>1306800</v>
      </c>
      <c r="M91" s="295"/>
    </row>
    <row r="92" spans="1:13" ht="15.75">
      <c r="A92" s="231">
        <v>4</v>
      </c>
      <c r="B92" s="234" t="s">
        <v>36</v>
      </c>
      <c r="C92" s="231" t="s">
        <v>45</v>
      </c>
      <c r="D92" s="282">
        <v>208000</v>
      </c>
      <c r="E92" s="283">
        <v>20</v>
      </c>
      <c r="F92" s="296">
        <f t="shared" si="4"/>
        <v>4160000</v>
      </c>
      <c r="G92" s="297"/>
      <c r="H92" s="286">
        <f t="shared" si="6"/>
        <v>0</v>
      </c>
      <c r="I92" s="293"/>
      <c r="J92" s="348"/>
      <c r="K92" s="289">
        <f t="shared" si="7"/>
        <v>20</v>
      </c>
      <c r="L92" s="290">
        <f t="shared" si="5"/>
        <v>4160000</v>
      </c>
      <c r="M92" s="295"/>
    </row>
    <row r="93" spans="1:13" ht="15.75">
      <c r="A93" s="231">
        <v>5</v>
      </c>
      <c r="B93" s="234" t="s">
        <v>37</v>
      </c>
      <c r="C93" s="231" t="s">
        <v>45</v>
      </c>
      <c r="D93" s="282">
        <v>141900</v>
      </c>
      <c r="E93" s="283">
        <v>42</v>
      </c>
      <c r="F93" s="296">
        <f t="shared" si="4"/>
        <v>5959800</v>
      </c>
      <c r="G93" s="297"/>
      <c r="H93" s="286">
        <f t="shared" si="6"/>
        <v>0</v>
      </c>
      <c r="I93" s="293"/>
      <c r="J93" s="348"/>
      <c r="K93" s="289">
        <f t="shared" si="7"/>
        <v>42</v>
      </c>
      <c r="L93" s="290">
        <f t="shared" si="5"/>
        <v>5959800</v>
      </c>
      <c r="M93" s="295"/>
    </row>
    <row r="94" spans="1:13" ht="15.75">
      <c r="A94" s="231">
        <v>6</v>
      </c>
      <c r="B94" s="234" t="s">
        <v>36</v>
      </c>
      <c r="C94" s="231" t="s">
        <v>45</v>
      </c>
      <c r="D94" s="282">
        <v>130900</v>
      </c>
      <c r="E94" s="283">
        <v>20</v>
      </c>
      <c r="F94" s="296">
        <f t="shared" si="4"/>
        <v>2618000</v>
      </c>
      <c r="G94" s="297"/>
      <c r="H94" s="286">
        <f t="shared" si="6"/>
        <v>0</v>
      </c>
      <c r="I94" s="293"/>
      <c r="J94" s="348"/>
      <c r="K94" s="289">
        <f t="shared" si="7"/>
        <v>20</v>
      </c>
      <c r="L94" s="290">
        <f t="shared" si="5"/>
        <v>2618000</v>
      </c>
      <c r="M94" s="295"/>
    </row>
    <row r="95" spans="1:13" ht="15.75">
      <c r="A95" s="231">
        <v>7</v>
      </c>
      <c r="B95" s="234" t="s">
        <v>37</v>
      </c>
      <c r="C95" s="231" t="s">
        <v>45</v>
      </c>
      <c r="D95" s="282">
        <v>132000</v>
      </c>
      <c r="E95" s="283">
        <v>60</v>
      </c>
      <c r="F95" s="296">
        <f t="shared" si="4"/>
        <v>7920000</v>
      </c>
      <c r="G95" s="297"/>
      <c r="H95" s="286">
        <f t="shared" si="6"/>
        <v>0</v>
      </c>
      <c r="I95" s="293"/>
      <c r="J95" s="348"/>
      <c r="K95" s="289">
        <f t="shared" si="7"/>
        <v>60</v>
      </c>
      <c r="L95" s="290">
        <f t="shared" si="5"/>
        <v>7920000</v>
      </c>
      <c r="M95" s="295"/>
    </row>
    <row r="96" spans="1:13" ht="15.75">
      <c r="A96" s="231">
        <v>8</v>
      </c>
      <c r="B96" s="54" t="s">
        <v>6</v>
      </c>
      <c r="C96" s="18" t="s">
        <v>5</v>
      </c>
      <c r="D96" s="298">
        <v>2007.5</v>
      </c>
      <c r="E96" s="283">
        <v>6900</v>
      </c>
      <c r="F96" s="299">
        <f t="shared" si="4"/>
        <v>13851750</v>
      </c>
      <c r="G96" s="300"/>
      <c r="H96" s="286">
        <f t="shared" si="6"/>
        <v>0</v>
      </c>
      <c r="I96" s="293"/>
      <c r="J96" s="348"/>
      <c r="K96" s="289">
        <f t="shared" si="7"/>
        <v>6900</v>
      </c>
      <c r="L96" s="290">
        <f t="shared" si="5"/>
        <v>13851750</v>
      </c>
      <c r="M96" s="295"/>
    </row>
    <row r="97" spans="1:13" ht="15.75">
      <c r="A97" s="231">
        <v>9</v>
      </c>
      <c r="B97" s="234" t="s">
        <v>28</v>
      </c>
      <c r="C97" s="231" t="s">
        <v>48</v>
      </c>
      <c r="D97" s="282">
        <v>204380</v>
      </c>
      <c r="E97" s="283">
        <v>87</v>
      </c>
      <c r="F97" s="299">
        <f t="shared" si="4"/>
        <v>17781060</v>
      </c>
      <c r="G97" s="297"/>
      <c r="H97" s="286">
        <f t="shared" si="6"/>
        <v>0</v>
      </c>
      <c r="I97" s="293">
        <v>18</v>
      </c>
      <c r="J97" s="348"/>
      <c r="K97" s="289">
        <f t="shared" si="7"/>
        <v>69</v>
      </c>
      <c r="L97" s="290">
        <f t="shared" si="5"/>
        <v>14102220</v>
      </c>
      <c r="M97" s="295"/>
    </row>
    <row r="98" spans="1:13" ht="15.75">
      <c r="A98" s="231">
        <v>10</v>
      </c>
      <c r="B98" s="234" t="s">
        <v>37</v>
      </c>
      <c r="C98" s="231" t="s">
        <v>79</v>
      </c>
      <c r="D98" s="282">
        <v>132000</v>
      </c>
      <c r="E98" s="283">
        <v>11</v>
      </c>
      <c r="F98" s="299">
        <f t="shared" si="4"/>
        <v>1452000</v>
      </c>
      <c r="G98" s="297"/>
      <c r="H98" s="286">
        <f t="shared" si="6"/>
        <v>0</v>
      </c>
      <c r="I98" s="293">
        <v>3</v>
      </c>
      <c r="J98" s="348"/>
      <c r="K98" s="289">
        <f t="shared" si="7"/>
        <v>8</v>
      </c>
      <c r="L98" s="290">
        <f t="shared" si="5"/>
        <v>1056000</v>
      </c>
      <c r="M98" s="295"/>
    </row>
    <row r="99" spans="1:13" ht="15.75">
      <c r="A99" s="231">
        <v>11</v>
      </c>
      <c r="B99" s="234" t="s">
        <v>36</v>
      </c>
      <c r="C99" s="231" t="s">
        <v>79</v>
      </c>
      <c r="D99" s="282">
        <v>130900</v>
      </c>
      <c r="E99" s="283">
        <v>20</v>
      </c>
      <c r="F99" s="299">
        <f t="shared" si="4"/>
        <v>2618000</v>
      </c>
      <c r="G99" s="297"/>
      <c r="H99" s="286">
        <f t="shared" si="6"/>
        <v>0</v>
      </c>
      <c r="I99" s="293"/>
      <c r="J99" s="348"/>
      <c r="K99" s="289">
        <f t="shared" si="7"/>
        <v>20</v>
      </c>
      <c r="L99" s="290">
        <f t="shared" si="5"/>
        <v>2618000</v>
      </c>
      <c r="M99" s="295"/>
    </row>
    <row r="100" spans="1:13" ht="15.75">
      <c r="A100" s="231">
        <v>12</v>
      </c>
      <c r="B100" s="234" t="s">
        <v>32</v>
      </c>
      <c r="C100" s="231" t="s">
        <v>48</v>
      </c>
      <c r="D100" s="282">
        <v>341220</v>
      </c>
      <c r="E100" s="283">
        <v>25</v>
      </c>
      <c r="F100" s="299">
        <f t="shared" si="4"/>
        <v>8530500</v>
      </c>
      <c r="G100" s="297"/>
      <c r="H100" s="286">
        <f t="shared" si="6"/>
        <v>0</v>
      </c>
      <c r="I100" s="293"/>
      <c r="J100" s="348"/>
      <c r="K100" s="289">
        <f t="shared" si="7"/>
        <v>25</v>
      </c>
      <c r="L100" s="290">
        <f t="shared" si="5"/>
        <v>8530500</v>
      </c>
      <c r="M100" s="295"/>
    </row>
    <row r="101" spans="1:13" ht="15.75">
      <c r="A101" s="231">
        <v>13</v>
      </c>
      <c r="B101" s="234" t="s">
        <v>39</v>
      </c>
      <c r="C101" s="231" t="s">
        <v>48</v>
      </c>
      <c r="D101" s="282">
        <v>441200</v>
      </c>
      <c r="E101" s="283">
        <v>18</v>
      </c>
      <c r="F101" s="299">
        <f t="shared" si="4"/>
        <v>7941600</v>
      </c>
      <c r="G101" s="297"/>
      <c r="H101" s="286">
        <f t="shared" si="6"/>
        <v>0</v>
      </c>
      <c r="I101" s="293">
        <v>2</v>
      </c>
      <c r="J101" s="348"/>
      <c r="K101" s="289">
        <f t="shared" si="7"/>
        <v>16</v>
      </c>
      <c r="L101" s="290">
        <f t="shared" si="5"/>
        <v>7059200</v>
      </c>
      <c r="M101" s="295"/>
    </row>
    <row r="102" spans="1:13" ht="15.75">
      <c r="A102" s="231">
        <v>14</v>
      </c>
      <c r="B102" s="234" t="s">
        <v>40</v>
      </c>
      <c r="C102" s="231" t="s">
        <v>48</v>
      </c>
      <c r="D102" s="282">
        <v>441200</v>
      </c>
      <c r="E102" s="283">
        <v>0</v>
      </c>
      <c r="F102" s="299">
        <f t="shared" si="4"/>
        <v>0</v>
      </c>
      <c r="G102" s="297"/>
      <c r="H102" s="286">
        <f t="shared" si="6"/>
        <v>0</v>
      </c>
      <c r="I102" s="293"/>
      <c r="J102" s="348"/>
      <c r="K102" s="289">
        <f t="shared" si="7"/>
        <v>0</v>
      </c>
      <c r="L102" s="290">
        <f t="shared" si="5"/>
        <v>0</v>
      </c>
      <c r="M102" s="295"/>
    </row>
    <row r="103" spans="1:13" ht="15.75">
      <c r="A103" s="231">
        <v>15</v>
      </c>
      <c r="B103" s="234" t="s">
        <v>66</v>
      </c>
      <c r="C103" s="231" t="s">
        <v>48</v>
      </c>
      <c r="D103" s="282">
        <v>361035</v>
      </c>
      <c r="E103" s="283">
        <v>0</v>
      </c>
      <c r="F103" s="299">
        <f t="shared" si="4"/>
        <v>0</v>
      </c>
      <c r="G103" s="297"/>
      <c r="H103" s="286">
        <f t="shared" si="6"/>
        <v>0</v>
      </c>
      <c r="I103" s="293"/>
      <c r="J103" s="348"/>
      <c r="K103" s="289">
        <f t="shared" si="7"/>
        <v>0</v>
      </c>
      <c r="L103" s="290">
        <f t="shared" si="5"/>
        <v>0</v>
      </c>
      <c r="M103" s="295"/>
    </row>
    <row r="104" spans="1:13" ht="15.75">
      <c r="A104" s="231">
        <v>16</v>
      </c>
      <c r="B104" s="54" t="s">
        <v>61</v>
      </c>
      <c r="C104" s="18" t="s">
        <v>33</v>
      </c>
      <c r="D104" s="298">
        <v>29800</v>
      </c>
      <c r="E104" s="283">
        <v>0</v>
      </c>
      <c r="F104" s="299">
        <f t="shared" si="4"/>
        <v>0</v>
      </c>
      <c r="G104" s="300"/>
      <c r="H104" s="286">
        <f t="shared" si="6"/>
        <v>0</v>
      </c>
      <c r="I104" s="301"/>
      <c r="J104" s="348"/>
      <c r="K104" s="289">
        <f t="shared" si="7"/>
        <v>0</v>
      </c>
      <c r="L104" s="290">
        <f t="shared" si="5"/>
        <v>0</v>
      </c>
      <c r="M104" s="303" t="s">
        <v>117</v>
      </c>
    </row>
    <row r="105" spans="1:13" ht="15.75">
      <c r="A105" s="231">
        <v>17</v>
      </c>
      <c r="B105" s="54" t="s">
        <v>77</v>
      </c>
      <c r="C105" s="18" t="s">
        <v>74</v>
      </c>
      <c r="D105" s="298">
        <v>18800</v>
      </c>
      <c r="E105" s="283">
        <v>10</v>
      </c>
      <c r="F105" s="299">
        <f t="shared" si="4"/>
        <v>188000</v>
      </c>
      <c r="G105" s="300"/>
      <c r="H105" s="286">
        <f t="shared" si="6"/>
        <v>0</v>
      </c>
      <c r="I105" s="301"/>
      <c r="J105" s="348"/>
      <c r="K105" s="289">
        <f t="shared" si="7"/>
        <v>10</v>
      </c>
      <c r="L105" s="290">
        <f t="shared" si="5"/>
        <v>188000</v>
      </c>
      <c r="M105" s="304">
        <v>43182</v>
      </c>
    </row>
    <row r="106" spans="1:13" ht="16.5" thickBot="1">
      <c r="A106" s="231">
        <v>18</v>
      </c>
      <c r="B106" s="165" t="s">
        <v>78</v>
      </c>
      <c r="C106" s="166" t="s">
        <v>72</v>
      </c>
      <c r="D106" s="305">
        <v>18750</v>
      </c>
      <c r="E106" s="283">
        <v>16</v>
      </c>
      <c r="F106" s="306">
        <f t="shared" si="4"/>
        <v>300000</v>
      </c>
      <c r="G106" s="307"/>
      <c r="H106" s="286">
        <f t="shared" si="6"/>
        <v>0</v>
      </c>
      <c r="I106" s="346">
        <v>5</v>
      </c>
      <c r="J106" s="349"/>
      <c r="K106" s="289">
        <f t="shared" si="7"/>
        <v>11</v>
      </c>
      <c r="L106" s="310">
        <f t="shared" si="5"/>
        <v>206250</v>
      </c>
      <c r="M106" s="311">
        <v>43466</v>
      </c>
    </row>
    <row r="107" spans="1:13" ht="17.25" thickBot="1" thickTop="1">
      <c r="A107" s="313" t="s">
        <v>46</v>
      </c>
      <c r="B107" s="314"/>
      <c r="C107" s="314"/>
      <c r="D107" s="10"/>
      <c r="E107" s="700">
        <f>SUM(F89:F106)</f>
        <v>85219410</v>
      </c>
      <c r="F107" s="701"/>
      <c r="G107" s="343"/>
      <c r="H107" s="343">
        <f>SUM(H89:H106)</f>
        <v>0</v>
      </c>
      <c r="I107" s="117"/>
      <c r="J107" s="350"/>
      <c r="K107" s="24"/>
      <c r="L107" s="312">
        <f>SUM(L89:L106)</f>
        <v>79091465</v>
      </c>
      <c r="M107" s="24"/>
    </row>
    <row r="108" spans="1:13" ht="15.75" thickTop="1">
      <c r="A108" s="72"/>
      <c r="B108" s="72"/>
      <c r="C108" s="72"/>
      <c r="D108" s="72"/>
      <c r="E108" s="222"/>
      <c r="F108" s="222"/>
      <c r="G108" s="222"/>
      <c r="H108" s="222"/>
      <c r="I108" s="75"/>
      <c r="J108" s="75"/>
      <c r="K108" s="75"/>
      <c r="L108" s="223"/>
      <c r="M108" s="75"/>
    </row>
    <row r="109" spans="1:13" ht="15.75">
      <c r="A109" s="236">
        <v>1</v>
      </c>
      <c r="B109" s="240" t="s">
        <v>150</v>
      </c>
      <c r="D109" s="244" t="s">
        <v>151</v>
      </c>
      <c r="F109" s="241"/>
      <c r="G109" s="237"/>
      <c r="H109" s="237"/>
      <c r="J109" s="229"/>
      <c r="K109" s="75"/>
      <c r="L109" s="316" t="s">
        <v>176</v>
      </c>
      <c r="M109" s="75"/>
    </row>
    <row r="110" spans="1:13" ht="15.75">
      <c r="A110" s="236"/>
      <c r="B110" s="240" t="s">
        <v>170</v>
      </c>
      <c r="D110" s="242"/>
      <c r="F110" s="243"/>
      <c r="G110" s="237"/>
      <c r="H110" s="237"/>
      <c r="J110" s="230"/>
      <c r="K110" s="75"/>
      <c r="L110" s="316" t="s">
        <v>163</v>
      </c>
      <c r="M110" s="75"/>
    </row>
    <row r="111" spans="1:13" ht="15.75">
      <c r="A111" s="236"/>
      <c r="B111" s="240"/>
      <c r="D111" s="243"/>
      <c r="F111" s="243"/>
      <c r="G111" s="237"/>
      <c r="H111" s="237"/>
      <c r="J111" s="229"/>
      <c r="K111" s="75"/>
      <c r="L111" s="316"/>
      <c r="M111" s="226"/>
    </row>
    <row r="112" spans="6:13" ht="15.75">
      <c r="F112" s="243"/>
      <c r="G112" s="237"/>
      <c r="H112" s="237"/>
      <c r="J112" s="229"/>
      <c r="K112" s="75"/>
      <c r="L112" s="248"/>
      <c r="M112" s="226"/>
    </row>
    <row r="113" spans="1:13" ht="15.75">
      <c r="A113" s="236">
        <v>2</v>
      </c>
      <c r="B113" s="240" t="s">
        <v>178</v>
      </c>
      <c r="D113" s="242" t="s">
        <v>155</v>
      </c>
      <c r="F113" s="243"/>
      <c r="G113" s="237"/>
      <c r="H113" s="237"/>
      <c r="J113" s="229"/>
      <c r="K113" s="75"/>
      <c r="L113" s="248"/>
      <c r="M113" s="226"/>
    </row>
    <row r="114" spans="1:13" ht="15.75">
      <c r="A114" s="236"/>
      <c r="B114" s="240" t="s">
        <v>162</v>
      </c>
      <c r="D114" s="243"/>
      <c r="F114" s="241"/>
      <c r="G114" s="237"/>
      <c r="H114" s="237"/>
      <c r="J114" s="228"/>
      <c r="K114" s="75"/>
      <c r="L114" s="228"/>
      <c r="M114" s="226"/>
    </row>
    <row r="115" spans="1:13" ht="15.75">
      <c r="A115" s="236"/>
      <c r="B115" s="240"/>
      <c r="D115" s="240"/>
      <c r="F115" s="241"/>
      <c r="G115" s="237"/>
      <c r="H115" s="237"/>
      <c r="J115" s="228"/>
      <c r="K115" s="75"/>
      <c r="M115" s="226"/>
    </row>
    <row r="116" spans="5:13" ht="15.75">
      <c r="E116" s="241"/>
      <c r="F116" s="241"/>
      <c r="G116" s="237"/>
      <c r="H116" s="316" t="s">
        <v>133</v>
      </c>
      <c r="J116" s="228"/>
      <c r="K116" s="75"/>
      <c r="L116" s="315" t="s">
        <v>148</v>
      </c>
      <c r="M116" s="226"/>
    </row>
    <row r="117" spans="1:13" ht="15.75">
      <c r="A117" s="236">
        <v>3</v>
      </c>
      <c r="B117" s="240" t="s">
        <v>156</v>
      </c>
      <c r="D117" s="244" t="s">
        <v>155</v>
      </c>
      <c r="E117" s="245"/>
      <c r="F117" s="245"/>
      <c r="G117" s="238"/>
      <c r="H117" s="316" t="s">
        <v>153</v>
      </c>
      <c r="J117" s="248"/>
      <c r="K117" s="75"/>
      <c r="L117" s="316" t="s">
        <v>149</v>
      </c>
      <c r="M117" s="75"/>
    </row>
    <row r="118" spans="1:13" ht="15.75">
      <c r="A118" s="236"/>
      <c r="B118" s="240" t="s">
        <v>158</v>
      </c>
      <c r="C118" s="240"/>
      <c r="D118" s="240"/>
      <c r="E118" s="239"/>
      <c r="F118" s="239"/>
      <c r="G118" s="238"/>
      <c r="H118" s="316" t="s">
        <v>154</v>
      </c>
      <c r="J118" s="248"/>
      <c r="K118" s="75"/>
      <c r="L118" s="75"/>
      <c r="M118" s="75"/>
    </row>
    <row r="119" spans="1:13" ht="15">
      <c r="A119" s="72"/>
      <c r="B119" s="72"/>
      <c r="C119" s="72"/>
      <c r="D119" s="72"/>
      <c r="E119" s="222"/>
      <c r="F119" s="222"/>
      <c r="G119" s="222"/>
      <c r="H119" s="227"/>
      <c r="I119" s="75"/>
      <c r="J119" s="75"/>
      <c r="K119" s="75"/>
      <c r="L119" s="223"/>
      <c r="M119" s="75"/>
    </row>
    <row r="120" spans="1:13" ht="15">
      <c r="A120" s="72"/>
      <c r="B120" s="72"/>
      <c r="C120" s="72"/>
      <c r="D120" s="72"/>
      <c r="E120" s="222"/>
      <c r="F120" s="222"/>
      <c r="G120" s="222"/>
      <c r="H120" s="227"/>
      <c r="I120" s="75"/>
      <c r="J120" s="75"/>
      <c r="K120" s="75"/>
      <c r="L120" s="223"/>
      <c r="M120" s="75"/>
    </row>
    <row r="121" spans="1:13" ht="15">
      <c r="A121" s="72"/>
      <c r="B121" s="72"/>
      <c r="C121" s="72"/>
      <c r="D121" s="72"/>
      <c r="E121" s="222"/>
      <c r="F121" s="222"/>
      <c r="G121" s="222"/>
      <c r="H121" s="227"/>
      <c r="I121" s="75"/>
      <c r="J121" s="75"/>
      <c r="K121" s="75"/>
      <c r="L121" s="223"/>
      <c r="M121" s="75"/>
    </row>
    <row r="122" spans="1:13" ht="15">
      <c r="A122" s="72"/>
      <c r="B122" s="72"/>
      <c r="C122" s="72"/>
      <c r="D122" s="72"/>
      <c r="E122" s="222"/>
      <c r="F122" s="222"/>
      <c r="G122" s="222"/>
      <c r="H122" s="315" t="s">
        <v>157</v>
      </c>
      <c r="I122" s="75"/>
      <c r="J122" s="75"/>
      <c r="K122" s="75"/>
      <c r="L122" s="223"/>
      <c r="M122" s="75"/>
    </row>
    <row r="123" spans="1:13" ht="15">
      <c r="A123" s="72"/>
      <c r="B123" s="72"/>
      <c r="C123" s="72"/>
      <c r="D123" s="72"/>
      <c r="E123" s="222"/>
      <c r="F123" s="222"/>
      <c r="G123" s="222"/>
      <c r="H123" s="316" t="s">
        <v>159</v>
      </c>
      <c r="I123" s="75"/>
      <c r="J123" s="75"/>
      <c r="K123" s="75"/>
      <c r="L123" s="223"/>
      <c r="M123" s="75"/>
    </row>
    <row r="124" spans="1:13" ht="15">
      <c r="A124" s="72"/>
      <c r="B124" s="72"/>
      <c r="C124" s="72"/>
      <c r="D124" s="72"/>
      <c r="E124" s="222"/>
      <c r="F124" s="222"/>
      <c r="G124" s="222"/>
      <c r="H124" s="316" t="s">
        <v>160</v>
      </c>
      <c r="I124" s="75"/>
      <c r="J124" s="75"/>
      <c r="K124" s="75"/>
      <c r="L124" s="223"/>
      <c r="M124" s="75"/>
    </row>
    <row r="125" spans="1:13" ht="15">
      <c r="A125" s="72"/>
      <c r="B125" s="72"/>
      <c r="C125" s="72"/>
      <c r="D125" s="72"/>
      <c r="E125" s="222"/>
      <c r="F125" s="222"/>
      <c r="G125" s="222"/>
      <c r="H125" s="222"/>
      <c r="I125" s="75"/>
      <c r="J125" s="75"/>
      <c r="K125" s="75"/>
      <c r="L125" s="223"/>
      <c r="M125" s="75"/>
    </row>
    <row r="126" spans="1:12" ht="15.75" thickBot="1">
      <c r="A126" s="2" t="s">
        <v>130</v>
      </c>
      <c r="B126" s="215"/>
      <c r="C126" s="29"/>
      <c r="D126" s="29"/>
      <c r="E126" s="215"/>
      <c r="F126" s="215"/>
      <c r="G126" s="215"/>
      <c r="H126" s="215"/>
      <c r="K126" s="213"/>
      <c r="L126" s="212"/>
    </row>
    <row r="127" spans="1:13" ht="19.5" thickTop="1">
      <c r="A127" s="635" t="s">
        <v>0</v>
      </c>
      <c r="B127" s="635" t="s">
        <v>1</v>
      </c>
      <c r="C127" s="635" t="s">
        <v>2</v>
      </c>
      <c r="D127" s="638" t="s">
        <v>10</v>
      </c>
      <c r="E127" s="651" t="s">
        <v>21</v>
      </c>
      <c r="F127" s="652"/>
      <c r="G127" s="699" t="s">
        <v>7</v>
      </c>
      <c r="H127" s="699"/>
      <c r="I127" s="662" t="s">
        <v>3</v>
      </c>
      <c r="J127" s="662"/>
      <c r="K127" s="633" t="s">
        <v>22</v>
      </c>
      <c r="L127" s="633"/>
      <c r="M127" s="638" t="s">
        <v>115</v>
      </c>
    </row>
    <row r="128" spans="1:13" ht="15" customHeight="1">
      <c r="A128" s="636"/>
      <c r="B128" s="636"/>
      <c r="C128" s="636"/>
      <c r="D128" s="639"/>
      <c r="E128" s="653"/>
      <c r="F128" s="654"/>
      <c r="G128" s="680"/>
      <c r="H128" s="681"/>
      <c r="I128" s="274">
        <f>I87</f>
        <v>42850</v>
      </c>
      <c r="J128" s="272">
        <f>J87</f>
        <v>0</v>
      </c>
      <c r="K128" s="634"/>
      <c r="L128" s="634"/>
      <c r="M128" s="639"/>
    </row>
    <row r="129" spans="1:13" ht="92.25" customHeight="1" thickBot="1">
      <c r="A129" s="637"/>
      <c r="B129" s="637"/>
      <c r="C129" s="637"/>
      <c r="D129" s="640"/>
      <c r="E129" s="341" t="s">
        <v>42</v>
      </c>
      <c r="F129" s="341" t="s">
        <v>13</v>
      </c>
      <c r="G129" s="341" t="s">
        <v>42</v>
      </c>
      <c r="H129" s="341" t="s">
        <v>13</v>
      </c>
      <c r="I129" s="219" t="str">
        <f>I88</f>
        <v>Pasuruan, kayen</v>
      </c>
      <c r="J129" s="219">
        <f>J88</f>
        <v>0</v>
      </c>
      <c r="K129" s="80" t="s">
        <v>42</v>
      </c>
      <c r="L129" s="341" t="s">
        <v>13</v>
      </c>
      <c r="M129" s="640"/>
    </row>
    <row r="130" spans="1:13" ht="15.75" thickTop="1">
      <c r="A130" s="231">
        <v>1</v>
      </c>
      <c r="B130" s="232" t="s">
        <v>23</v>
      </c>
      <c r="C130" s="231"/>
      <c r="D130" s="31"/>
      <c r="E130" s="47"/>
      <c r="F130" s="197">
        <f>E130*D130</f>
        <v>0</v>
      </c>
      <c r="G130" s="164"/>
      <c r="H130" s="99"/>
      <c r="I130" s="124"/>
      <c r="J130" s="249"/>
      <c r="K130" s="47">
        <f>E130+G130-I130-J130</f>
        <v>0</v>
      </c>
      <c r="L130" s="81">
        <f>K130*D130</f>
        <v>0</v>
      </c>
      <c r="M130" s="249"/>
    </row>
    <row r="131" spans="1:13" ht="15">
      <c r="A131" s="231">
        <v>2</v>
      </c>
      <c r="B131" s="232" t="s">
        <v>70</v>
      </c>
      <c r="C131" s="231"/>
      <c r="D131" s="31"/>
      <c r="E131" s="47"/>
      <c r="F131" s="35">
        <f>E131*D131</f>
        <v>0</v>
      </c>
      <c r="G131" s="163"/>
      <c r="H131" s="35"/>
      <c r="I131" s="125"/>
      <c r="J131" s="250"/>
      <c r="K131" s="47">
        <f>E131+G131-I131-J131</f>
        <v>0</v>
      </c>
      <c r="L131" s="81">
        <f>K131*D131</f>
        <v>0</v>
      </c>
      <c r="M131" s="250"/>
    </row>
    <row r="132" spans="1:13" ht="15">
      <c r="A132" s="231">
        <v>3</v>
      </c>
      <c r="B132" s="234" t="s">
        <v>131</v>
      </c>
      <c r="C132" s="231"/>
      <c r="D132" s="31"/>
      <c r="E132" s="47"/>
      <c r="F132" s="37">
        <f>E132*D132</f>
        <v>0</v>
      </c>
      <c r="G132" s="160"/>
      <c r="H132" s="37"/>
      <c r="I132" s="125"/>
      <c r="J132" s="250"/>
      <c r="K132" s="47">
        <f>E132+G132-I132-J132</f>
        <v>0</v>
      </c>
      <c r="L132" s="81">
        <f>K132*D132</f>
        <v>0</v>
      </c>
      <c r="M132" s="250"/>
    </row>
    <row r="133" spans="1:13" ht="15.75" thickBot="1">
      <c r="A133" s="18">
        <v>4</v>
      </c>
      <c r="B133" s="54" t="s">
        <v>132</v>
      </c>
      <c r="C133" s="18"/>
      <c r="D133" s="55"/>
      <c r="E133" s="69"/>
      <c r="F133" s="56">
        <f>E133*D133</f>
        <v>0</v>
      </c>
      <c r="G133" s="161"/>
      <c r="H133" s="56"/>
      <c r="I133" s="126"/>
      <c r="J133" s="252"/>
      <c r="K133" s="47">
        <f>E133+G133-I133-J133</f>
        <v>0</v>
      </c>
      <c r="L133" s="82">
        <f>K133*D133</f>
        <v>0</v>
      </c>
      <c r="M133" s="252"/>
    </row>
    <row r="134" spans="1:13" ht="16.5" thickBot="1" thickTop="1">
      <c r="A134" s="207" t="s">
        <v>50</v>
      </c>
      <c r="B134" s="207"/>
      <c r="C134" s="207"/>
      <c r="D134" s="207"/>
      <c r="E134" s="146"/>
      <c r="F134" s="146">
        <f>SUM(F130:F133)</f>
        <v>0</v>
      </c>
      <c r="G134" s="146"/>
      <c r="H134" s="146"/>
      <c r="I134" s="24"/>
      <c r="J134" s="24"/>
      <c r="K134" s="71"/>
      <c r="L134" s="210">
        <f>SUM(L130:L133)</f>
        <v>0</v>
      </c>
      <c r="M134" s="24"/>
    </row>
    <row r="135" ht="15.75" thickTop="1"/>
    <row r="136" spans="1:13" ht="15.75">
      <c r="A136" s="236">
        <v>1</v>
      </c>
      <c r="B136" s="240" t="s">
        <v>150</v>
      </c>
      <c r="D136" s="244" t="s">
        <v>151</v>
      </c>
      <c r="F136" s="241"/>
      <c r="G136" s="237"/>
      <c r="H136" s="237"/>
      <c r="J136" s="229"/>
      <c r="K136" s="75"/>
      <c r="L136" s="316" t="s">
        <v>176</v>
      </c>
      <c r="M136" s="75"/>
    </row>
    <row r="137" spans="1:13" ht="15.75">
      <c r="A137" s="236"/>
      <c r="B137" s="240" t="s">
        <v>170</v>
      </c>
      <c r="D137" s="242"/>
      <c r="F137" s="243"/>
      <c r="G137" s="237"/>
      <c r="H137" s="237"/>
      <c r="I137" s="316" t="s">
        <v>133</v>
      </c>
      <c r="J137" s="230"/>
      <c r="K137" s="75"/>
      <c r="L137" s="316" t="s">
        <v>163</v>
      </c>
      <c r="M137" s="75"/>
    </row>
    <row r="138" spans="1:13" ht="15.75">
      <c r="A138" s="236"/>
      <c r="B138" s="240"/>
      <c r="D138" s="243"/>
      <c r="F138" s="243"/>
      <c r="G138" s="237"/>
      <c r="H138" s="237"/>
      <c r="I138" s="316" t="s">
        <v>153</v>
      </c>
      <c r="J138" s="229"/>
      <c r="K138" s="75"/>
      <c r="L138" s="316"/>
      <c r="M138" s="226"/>
    </row>
    <row r="139" spans="6:13" ht="15.75">
      <c r="F139" s="243"/>
      <c r="G139" s="237"/>
      <c r="H139" s="237"/>
      <c r="I139" s="316" t="s">
        <v>154</v>
      </c>
      <c r="J139" s="229"/>
      <c r="K139" s="75"/>
      <c r="L139" s="248"/>
      <c r="M139" s="226"/>
    </row>
    <row r="140" spans="1:13" ht="15.75">
      <c r="A140" s="236">
        <v>2</v>
      </c>
      <c r="B140" s="240" t="s">
        <v>178</v>
      </c>
      <c r="D140" s="242" t="s">
        <v>155</v>
      </c>
      <c r="F140" s="243"/>
      <c r="G140" s="237"/>
      <c r="H140" s="237"/>
      <c r="J140" s="229"/>
      <c r="K140" s="75"/>
      <c r="L140" s="248"/>
      <c r="M140" s="226"/>
    </row>
    <row r="141" spans="1:13" ht="15.75">
      <c r="A141" s="236"/>
      <c r="B141" s="240" t="s">
        <v>162</v>
      </c>
      <c r="D141" s="243"/>
      <c r="F141" s="241"/>
      <c r="G141" s="237"/>
      <c r="H141" s="237"/>
      <c r="J141" s="228"/>
      <c r="K141" s="75"/>
      <c r="L141" s="228"/>
      <c r="M141" s="226"/>
    </row>
    <row r="142" spans="1:13" ht="15.75">
      <c r="A142" s="236"/>
      <c r="B142" s="240"/>
      <c r="D142" s="240"/>
      <c r="F142" s="241"/>
      <c r="G142" s="237"/>
      <c r="H142" s="237"/>
      <c r="J142" s="228"/>
      <c r="K142" s="75"/>
      <c r="M142" s="226"/>
    </row>
    <row r="143" spans="5:13" ht="15.75">
      <c r="E143" s="241"/>
      <c r="F143" s="241"/>
      <c r="G143" s="237"/>
      <c r="H143" s="237"/>
      <c r="I143" s="315" t="s">
        <v>157</v>
      </c>
      <c r="J143" s="228"/>
      <c r="K143" s="75"/>
      <c r="L143" s="315" t="s">
        <v>148</v>
      </c>
      <c r="M143" s="226"/>
    </row>
    <row r="144" spans="1:13" ht="15.75">
      <c r="A144" s="236">
        <v>3</v>
      </c>
      <c r="B144" s="240" t="s">
        <v>156</v>
      </c>
      <c r="D144" s="244" t="s">
        <v>155</v>
      </c>
      <c r="E144" s="245"/>
      <c r="F144" s="245"/>
      <c r="G144" s="238"/>
      <c r="H144" s="238"/>
      <c r="I144" s="316" t="s">
        <v>159</v>
      </c>
      <c r="J144" s="248"/>
      <c r="K144" s="75"/>
      <c r="L144" s="316" t="s">
        <v>149</v>
      </c>
      <c r="M144" s="75"/>
    </row>
    <row r="145" spans="1:13" ht="15.75">
      <c r="A145" s="236"/>
      <c r="B145" s="240" t="s">
        <v>158</v>
      </c>
      <c r="C145" s="240"/>
      <c r="D145" s="240"/>
      <c r="E145" s="239"/>
      <c r="F145" s="239"/>
      <c r="G145" s="238"/>
      <c r="H145" s="238"/>
      <c r="I145" s="316" t="s">
        <v>160</v>
      </c>
      <c r="J145" s="248"/>
      <c r="K145" s="75"/>
      <c r="L145" s="75"/>
      <c r="M145" s="75"/>
    </row>
    <row r="151" ht="15">
      <c r="D151" s="589">
        <f>F52+H52-L52</f>
        <v>45500</v>
      </c>
    </row>
    <row r="152" ht="15">
      <c r="D152" s="589">
        <f>E107+H107-L107</f>
        <v>6127945</v>
      </c>
    </row>
    <row r="153" ht="15">
      <c r="D153" s="592">
        <f>SUM(D151:D152)</f>
        <v>6173445</v>
      </c>
    </row>
  </sheetData>
  <sheetProtection/>
  <mergeCells count="43">
    <mergeCell ref="G127:H127"/>
    <mergeCell ref="I127:J127"/>
    <mergeCell ref="K127:L128"/>
    <mergeCell ref="M127:M129"/>
    <mergeCell ref="G128:H128"/>
    <mergeCell ref="I86:J86"/>
    <mergeCell ref="K86:L87"/>
    <mergeCell ref="M86:M88"/>
    <mergeCell ref="G87:H87"/>
    <mergeCell ref="E107:F107"/>
    <mergeCell ref="A127:A129"/>
    <mergeCell ref="B127:B129"/>
    <mergeCell ref="C127:C129"/>
    <mergeCell ref="D127:D129"/>
    <mergeCell ref="E127:F128"/>
    <mergeCell ref="I46:J46"/>
    <mergeCell ref="K46:L47"/>
    <mergeCell ref="M46:M48"/>
    <mergeCell ref="G47:H47"/>
    <mergeCell ref="A86:A88"/>
    <mergeCell ref="B86:B88"/>
    <mergeCell ref="C86:C88"/>
    <mergeCell ref="D86:D88"/>
    <mergeCell ref="E86:F87"/>
    <mergeCell ref="G86:H86"/>
    <mergeCell ref="A46:A48"/>
    <mergeCell ref="B46:B48"/>
    <mergeCell ref="C46:C48"/>
    <mergeCell ref="D46:D48"/>
    <mergeCell ref="E46:F47"/>
    <mergeCell ref="G46:H46"/>
    <mergeCell ref="I5:J5"/>
    <mergeCell ref="K5:L6"/>
    <mergeCell ref="M5:M7"/>
    <mergeCell ref="E6:E7"/>
    <mergeCell ref="F6:F7"/>
    <mergeCell ref="G6:H6"/>
    <mergeCell ref="A5:A7"/>
    <mergeCell ref="B5:B7"/>
    <mergeCell ref="C5:C7"/>
    <mergeCell ref="D5:D7"/>
    <mergeCell ref="E5:F5"/>
    <mergeCell ref="G5:H5"/>
  </mergeCells>
  <printOptions/>
  <pageMargins left="1.196850394" right="1.02362204724409" top="0.2" bottom="0.196850393700787" header="0.31496062992126" footer="0.31496062992126"/>
  <pageSetup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8"/>
  <sheetViews>
    <sheetView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1" sqref="F41"/>
    </sheetView>
  </sheetViews>
  <sheetFormatPr defaultColWidth="9.140625" defaultRowHeight="15"/>
  <cols>
    <col min="1" max="1" width="4.57421875" style="227" customWidth="1"/>
    <col min="2" max="2" width="23.57421875" style="227" customWidth="1"/>
    <col min="3" max="3" width="8.421875" style="227" customWidth="1"/>
    <col min="4" max="4" width="15.7109375" style="227" customWidth="1"/>
    <col min="5" max="5" width="7.57421875" style="316" customWidth="1"/>
    <col min="6" max="6" width="15.7109375" style="316" customWidth="1"/>
    <col min="7" max="7" width="12.7109375" style="316" customWidth="1"/>
    <col min="8" max="8" width="15.7109375" style="316" customWidth="1"/>
    <col min="9" max="9" width="12.7109375" style="227" customWidth="1"/>
    <col min="10" max="10" width="14.8515625" style="227" customWidth="1"/>
    <col min="11" max="11" width="12.7109375" style="227" customWidth="1"/>
    <col min="12" max="12" width="15.7109375" style="227" customWidth="1"/>
    <col min="13" max="13" width="15.00390625" style="227" customWidth="1"/>
    <col min="14" max="16384" width="9.140625" style="227" customWidth="1"/>
  </cols>
  <sheetData>
    <row r="1" spans="1:8" ht="18.75">
      <c r="A1" s="1" t="s">
        <v>20</v>
      </c>
      <c r="B1" s="17"/>
      <c r="C1" s="17"/>
      <c r="D1" s="17"/>
      <c r="E1" s="17"/>
      <c r="F1" s="17"/>
      <c r="G1" s="17"/>
      <c r="H1" s="17"/>
    </row>
    <row r="2" spans="1:4" ht="15">
      <c r="A2" s="8" t="s">
        <v>169</v>
      </c>
      <c r="B2" s="316"/>
      <c r="C2" s="316"/>
      <c r="D2" s="316"/>
    </row>
    <row r="3" spans="1:8" ht="15">
      <c r="A3" s="2" t="s">
        <v>179</v>
      </c>
      <c r="C3" s="316"/>
      <c r="D3" s="316"/>
      <c r="E3" s="184"/>
      <c r="F3" s="184"/>
      <c r="G3" s="184"/>
      <c r="H3" s="184"/>
    </row>
    <row r="4" spans="1:8" ht="15.75" thickBot="1">
      <c r="A4" s="2" t="s">
        <v>12</v>
      </c>
      <c r="C4" s="316"/>
      <c r="D4" s="316"/>
      <c r="E4" s="184"/>
      <c r="F4" s="184"/>
      <c r="G4" s="184"/>
      <c r="H4" s="184"/>
    </row>
    <row r="5" spans="1:13" ht="15.75" customHeight="1" thickTop="1">
      <c r="A5" s="675" t="s">
        <v>0</v>
      </c>
      <c r="B5" s="675" t="s">
        <v>1</v>
      </c>
      <c r="C5" s="635" t="s">
        <v>2</v>
      </c>
      <c r="D5" s="684" t="s">
        <v>10</v>
      </c>
      <c r="E5" s="707" t="s">
        <v>21</v>
      </c>
      <c r="F5" s="708"/>
      <c r="G5" s="690" t="s">
        <v>7</v>
      </c>
      <c r="H5" s="692"/>
      <c r="I5" s="682" t="s">
        <v>3</v>
      </c>
      <c r="J5" s="683"/>
      <c r="K5" s="702" t="s">
        <v>22</v>
      </c>
      <c r="L5" s="703"/>
      <c r="M5" s="638" t="s">
        <v>8</v>
      </c>
    </row>
    <row r="6" spans="1:13" ht="15" customHeight="1">
      <c r="A6" s="676"/>
      <c r="B6" s="676"/>
      <c r="C6" s="636"/>
      <c r="D6" s="685"/>
      <c r="E6" s="641" t="s">
        <v>42</v>
      </c>
      <c r="F6" s="641" t="s">
        <v>13</v>
      </c>
      <c r="G6" s="695"/>
      <c r="H6" s="706"/>
      <c r="I6" s="271"/>
      <c r="J6" s="135"/>
      <c r="K6" s="704"/>
      <c r="L6" s="705"/>
      <c r="M6" s="639"/>
    </row>
    <row r="7" spans="1:13" ht="78.75" customHeight="1" thickBot="1">
      <c r="A7" s="677"/>
      <c r="B7" s="677"/>
      <c r="C7" s="637"/>
      <c r="D7" s="686"/>
      <c r="E7" s="640"/>
      <c r="F7" s="640"/>
      <c r="G7" s="355" t="s">
        <v>42</v>
      </c>
      <c r="H7" s="355" t="s">
        <v>13</v>
      </c>
      <c r="I7" s="219"/>
      <c r="J7" s="45"/>
      <c r="K7" s="111" t="s">
        <v>42</v>
      </c>
      <c r="L7" s="254" t="s">
        <v>13</v>
      </c>
      <c r="M7" s="640"/>
    </row>
    <row r="8" spans="1:13" ht="15.75" thickTop="1">
      <c r="A8" s="231">
        <v>1</v>
      </c>
      <c r="B8" s="232" t="s">
        <v>14</v>
      </c>
      <c r="C8" s="231" t="s">
        <v>4</v>
      </c>
      <c r="D8" s="25">
        <v>11000</v>
      </c>
      <c r="E8" s="246">
        <v>0</v>
      </c>
      <c r="F8" s="26">
        <f>E8*D8</f>
        <v>0</v>
      </c>
      <c r="G8" s="100">
        <v>0</v>
      </c>
      <c r="H8" s="98">
        <f>G8*D8</f>
        <v>0</v>
      </c>
      <c r="I8" s="113"/>
      <c r="J8" s="47"/>
      <c r="K8" s="47">
        <f>E8+G8-I8-J8</f>
        <v>0</v>
      </c>
      <c r="L8" s="81">
        <f aca="true" t="shared" si="0" ref="L8:L19">K8*D8</f>
        <v>0</v>
      </c>
      <c r="M8" s="233"/>
    </row>
    <row r="9" spans="1:13" ht="15">
      <c r="A9" s="231">
        <v>2</v>
      </c>
      <c r="B9" s="232" t="s">
        <v>15</v>
      </c>
      <c r="C9" s="231" t="s">
        <v>9</v>
      </c>
      <c r="D9" s="25">
        <v>25000</v>
      </c>
      <c r="E9" s="246">
        <v>0</v>
      </c>
      <c r="F9" s="26">
        <f aca="true" t="shared" si="1" ref="F9:F19">E9*D9</f>
        <v>0</v>
      </c>
      <c r="G9" s="101">
        <v>0</v>
      </c>
      <c r="H9" s="98">
        <f aca="true" t="shared" si="2" ref="H9:H19">G9*D9</f>
        <v>0</v>
      </c>
      <c r="I9" s="114"/>
      <c r="J9" s="49"/>
      <c r="K9" s="47">
        <f aca="true" t="shared" si="3" ref="K9:K19">E9+G9-I9-J9</f>
        <v>0</v>
      </c>
      <c r="L9" s="81">
        <f t="shared" si="0"/>
        <v>0</v>
      </c>
      <c r="M9" s="50"/>
    </row>
    <row r="10" spans="1:13" ht="15">
      <c r="A10" s="231">
        <v>3</v>
      </c>
      <c r="B10" s="232" t="s">
        <v>23</v>
      </c>
      <c r="C10" s="231" t="s">
        <v>9</v>
      </c>
      <c r="D10" s="25">
        <v>85000</v>
      </c>
      <c r="E10" s="246">
        <v>0</v>
      </c>
      <c r="F10" s="26">
        <f t="shared" si="1"/>
        <v>0</v>
      </c>
      <c r="G10" s="101">
        <v>0</v>
      </c>
      <c r="H10" s="98">
        <f t="shared" si="2"/>
        <v>0</v>
      </c>
      <c r="I10" s="114"/>
      <c r="J10" s="49"/>
      <c r="K10" s="47">
        <f t="shared" si="3"/>
        <v>0</v>
      </c>
      <c r="L10" s="81">
        <f t="shared" si="0"/>
        <v>0</v>
      </c>
      <c r="M10" s="50"/>
    </row>
    <row r="11" spans="1:13" ht="15">
      <c r="A11" s="231">
        <v>4</v>
      </c>
      <c r="B11" s="232" t="s">
        <v>16</v>
      </c>
      <c r="C11" s="231" t="s">
        <v>4</v>
      </c>
      <c r="D11" s="25">
        <v>19000</v>
      </c>
      <c r="E11" s="246">
        <v>0</v>
      </c>
      <c r="F11" s="26">
        <f t="shared" si="1"/>
        <v>0</v>
      </c>
      <c r="G11" s="101">
        <v>0</v>
      </c>
      <c r="H11" s="98">
        <f t="shared" si="2"/>
        <v>0</v>
      </c>
      <c r="I11" s="114"/>
      <c r="J11" s="49"/>
      <c r="K11" s="47">
        <f t="shared" si="3"/>
        <v>0</v>
      </c>
      <c r="L11" s="81">
        <f t="shared" si="0"/>
        <v>0</v>
      </c>
      <c r="M11" s="50"/>
    </row>
    <row r="12" spans="1:13" ht="15">
      <c r="A12" s="231">
        <v>5</v>
      </c>
      <c r="B12" s="232" t="s">
        <v>17</v>
      </c>
      <c r="C12" s="231" t="s">
        <v>11</v>
      </c>
      <c r="D12" s="25">
        <v>11896.908</v>
      </c>
      <c r="E12" s="246">
        <v>0</v>
      </c>
      <c r="F12" s="26">
        <f t="shared" si="1"/>
        <v>0</v>
      </c>
      <c r="G12" s="101">
        <v>0</v>
      </c>
      <c r="H12" s="98">
        <f t="shared" si="2"/>
        <v>0</v>
      </c>
      <c r="I12" s="114"/>
      <c r="J12" s="49"/>
      <c r="K12" s="47">
        <f t="shared" si="3"/>
        <v>0</v>
      </c>
      <c r="L12" s="81">
        <f t="shared" si="0"/>
        <v>0</v>
      </c>
      <c r="M12" s="50"/>
    </row>
    <row r="13" spans="1:13" ht="15">
      <c r="A13" s="231">
        <v>6</v>
      </c>
      <c r="B13" s="232" t="s">
        <v>18</v>
      </c>
      <c r="C13" s="231" t="s">
        <v>11</v>
      </c>
      <c r="D13" s="25">
        <v>10010.050251256282</v>
      </c>
      <c r="E13" s="246">
        <v>0</v>
      </c>
      <c r="F13" s="26">
        <f t="shared" si="1"/>
        <v>0</v>
      </c>
      <c r="G13" s="101">
        <v>0</v>
      </c>
      <c r="H13" s="98">
        <f t="shared" si="2"/>
        <v>0</v>
      </c>
      <c r="I13" s="114"/>
      <c r="J13" s="49"/>
      <c r="K13" s="47">
        <f t="shared" si="3"/>
        <v>0</v>
      </c>
      <c r="L13" s="81">
        <f t="shared" si="0"/>
        <v>0</v>
      </c>
      <c r="M13" s="233"/>
    </row>
    <row r="14" spans="1:13" ht="15">
      <c r="A14" s="18">
        <v>7</v>
      </c>
      <c r="B14" s="19" t="s">
        <v>24</v>
      </c>
      <c r="C14" s="18" t="s">
        <v>19</v>
      </c>
      <c r="D14" s="27">
        <v>25000</v>
      </c>
      <c r="E14" s="20">
        <v>0</v>
      </c>
      <c r="F14" s="28">
        <f t="shared" si="1"/>
        <v>0</v>
      </c>
      <c r="G14" s="101">
        <v>0</v>
      </c>
      <c r="H14" s="98">
        <f t="shared" si="2"/>
        <v>0</v>
      </c>
      <c r="I14" s="115"/>
      <c r="J14" s="52"/>
      <c r="K14" s="47">
        <f t="shared" si="3"/>
        <v>0</v>
      </c>
      <c r="L14" s="81">
        <f t="shared" si="0"/>
        <v>0</v>
      </c>
      <c r="M14" s="21"/>
    </row>
    <row r="15" spans="1:13" ht="15">
      <c r="A15" s="231">
        <v>8</v>
      </c>
      <c r="B15" s="232" t="s">
        <v>14</v>
      </c>
      <c r="C15" s="231" t="s">
        <v>74</v>
      </c>
      <c r="D15" s="25">
        <v>14000</v>
      </c>
      <c r="E15" s="246">
        <v>0</v>
      </c>
      <c r="F15" s="28">
        <f t="shared" si="1"/>
        <v>0</v>
      </c>
      <c r="G15" s="101">
        <v>0</v>
      </c>
      <c r="H15" s="98">
        <f t="shared" si="2"/>
        <v>0</v>
      </c>
      <c r="I15" s="114"/>
      <c r="J15" s="49"/>
      <c r="K15" s="47">
        <f t="shared" si="3"/>
        <v>0</v>
      </c>
      <c r="L15" s="81">
        <f t="shared" si="0"/>
        <v>0</v>
      </c>
      <c r="M15" s="233"/>
    </row>
    <row r="16" spans="1:13" ht="15">
      <c r="A16" s="231">
        <v>9</v>
      </c>
      <c r="B16" s="232" t="s">
        <v>15</v>
      </c>
      <c r="C16" s="231" t="s">
        <v>33</v>
      </c>
      <c r="D16" s="25">
        <v>28000</v>
      </c>
      <c r="E16" s="246">
        <v>0</v>
      </c>
      <c r="F16" s="28">
        <f t="shared" si="1"/>
        <v>0</v>
      </c>
      <c r="G16" s="101">
        <v>0</v>
      </c>
      <c r="H16" s="98">
        <f t="shared" si="2"/>
        <v>0</v>
      </c>
      <c r="I16" s="114"/>
      <c r="J16" s="49"/>
      <c r="K16" s="47">
        <f t="shared" si="3"/>
        <v>0</v>
      </c>
      <c r="L16" s="81">
        <f t="shared" si="0"/>
        <v>0</v>
      </c>
      <c r="M16" s="233"/>
    </row>
    <row r="17" spans="1:13" ht="15">
      <c r="A17" s="231">
        <v>10</v>
      </c>
      <c r="B17" s="232" t="s">
        <v>23</v>
      </c>
      <c r="C17" s="231" t="s">
        <v>33</v>
      </c>
      <c r="D17" s="25">
        <v>71000</v>
      </c>
      <c r="E17" s="246">
        <v>0</v>
      </c>
      <c r="F17" s="28">
        <f t="shared" si="1"/>
        <v>0</v>
      </c>
      <c r="G17" s="101">
        <v>0</v>
      </c>
      <c r="H17" s="98">
        <f t="shared" si="2"/>
        <v>0</v>
      </c>
      <c r="I17" s="114"/>
      <c r="J17" s="49"/>
      <c r="K17" s="47">
        <f t="shared" si="3"/>
        <v>0</v>
      </c>
      <c r="L17" s="81">
        <f t="shared" si="0"/>
        <v>0</v>
      </c>
      <c r="M17" s="233"/>
    </row>
    <row r="18" spans="1:13" ht="15">
      <c r="A18" s="231">
        <v>11</v>
      </c>
      <c r="B18" s="232" t="s">
        <v>16</v>
      </c>
      <c r="C18" s="231" t="s">
        <v>74</v>
      </c>
      <c r="D18" s="25">
        <v>18200</v>
      </c>
      <c r="E18" s="246">
        <v>0</v>
      </c>
      <c r="F18" s="28">
        <f t="shared" si="1"/>
        <v>0</v>
      </c>
      <c r="G18" s="101">
        <v>0</v>
      </c>
      <c r="H18" s="98">
        <f t="shared" si="2"/>
        <v>0</v>
      </c>
      <c r="I18" s="114"/>
      <c r="J18" s="49"/>
      <c r="K18" s="47">
        <f t="shared" si="3"/>
        <v>0</v>
      </c>
      <c r="L18" s="81">
        <f t="shared" si="0"/>
        <v>0</v>
      </c>
      <c r="M18" s="233"/>
    </row>
    <row r="19" spans="1:13" ht="15.75" thickBot="1">
      <c r="A19" s="57">
        <v>12</v>
      </c>
      <c r="B19" s="103" t="s">
        <v>24</v>
      </c>
      <c r="C19" s="57" t="s">
        <v>62</v>
      </c>
      <c r="D19" s="104">
        <v>37500</v>
      </c>
      <c r="E19" s="202">
        <v>0</v>
      </c>
      <c r="F19" s="28">
        <f t="shared" si="1"/>
        <v>0</v>
      </c>
      <c r="G19" s="101">
        <v>0</v>
      </c>
      <c r="H19" s="98">
        <f t="shared" si="2"/>
        <v>0</v>
      </c>
      <c r="I19" s="116"/>
      <c r="J19" s="92"/>
      <c r="K19" s="47">
        <f t="shared" si="3"/>
        <v>0</v>
      </c>
      <c r="L19" s="81">
        <f t="shared" si="0"/>
        <v>0</v>
      </c>
      <c r="M19" s="108"/>
    </row>
    <row r="20" spans="1:13" ht="16.5" thickBot="1" thickTop="1">
      <c r="A20" s="207" t="s">
        <v>43</v>
      </c>
      <c r="B20" s="207"/>
      <c r="C20" s="207"/>
      <c r="D20" s="23"/>
      <c r="E20" s="207"/>
      <c r="F20" s="11">
        <f>SUM(F8:F14)</f>
        <v>0</v>
      </c>
      <c r="G20" s="11"/>
      <c r="H20" s="11">
        <f>SUM(H8:H19)</f>
        <v>0</v>
      </c>
      <c r="I20" s="117"/>
      <c r="J20" s="24"/>
      <c r="K20" s="71"/>
      <c r="L20" s="210">
        <f>SUM(L8:L14)</f>
        <v>0</v>
      </c>
      <c r="M20" s="24"/>
    </row>
    <row r="21" spans="1:13" ht="15.75" thickTop="1">
      <c r="A21" s="72"/>
      <c r="B21" s="72"/>
      <c r="C21" s="72"/>
      <c r="D21" s="73"/>
      <c r="E21" s="72"/>
      <c r="F21" s="74"/>
      <c r="G21" s="74"/>
      <c r="H21" s="74"/>
      <c r="I21" s="75"/>
      <c r="J21" s="75"/>
      <c r="K21" s="77"/>
      <c r="L21" s="76"/>
      <c r="M21" s="75"/>
    </row>
    <row r="22" spans="1:13" ht="15.75">
      <c r="A22" s="236">
        <v>1</v>
      </c>
      <c r="B22" s="240" t="s">
        <v>150</v>
      </c>
      <c r="D22" s="244" t="s">
        <v>151</v>
      </c>
      <c r="F22" s="241"/>
      <c r="G22" s="237"/>
      <c r="H22" s="237"/>
      <c r="J22" s="229"/>
      <c r="K22" s="75"/>
      <c r="L22" s="316" t="s">
        <v>176</v>
      </c>
      <c r="M22" s="75"/>
    </row>
    <row r="23" spans="1:13" ht="15.75">
      <c r="A23" s="236"/>
      <c r="B23" s="240" t="s">
        <v>170</v>
      </c>
      <c r="D23" s="242"/>
      <c r="F23" s="243"/>
      <c r="G23" s="237"/>
      <c r="H23" s="237"/>
      <c r="J23" s="230"/>
      <c r="K23" s="75"/>
      <c r="L23" s="316" t="s">
        <v>163</v>
      </c>
      <c r="M23" s="75"/>
    </row>
    <row r="24" spans="1:13" ht="15.75">
      <c r="A24" s="236"/>
      <c r="B24" s="240"/>
      <c r="D24" s="243"/>
      <c r="F24" s="243"/>
      <c r="G24" s="237"/>
      <c r="H24" s="237"/>
      <c r="J24" s="229"/>
      <c r="K24" s="75"/>
      <c r="L24" s="316"/>
      <c r="M24" s="226"/>
    </row>
    <row r="25" spans="6:13" ht="15.75">
      <c r="F25" s="243"/>
      <c r="G25" s="237"/>
      <c r="H25" s="237"/>
      <c r="J25" s="229"/>
      <c r="K25" s="75"/>
      <c r="L25" s="248"/>
      <c r="M25" s="226"/>
    </row>
    <row r="26" spans="1:13" ht="15.75">
      <c r="A26" s="236">
        <v>2</v>
      </c>
      <c r="B26" s="240" t="s">
        <v>178</v>
      </c>
      <c r="D26" s="242" t="s">
        <v>155</v>
      </c>
      <c r="F26" s="243"/>
      <c r="G26" s="237"/>
      <c r="H26" s="237"/>
      <c r="J26" s="229"/>
      <c r="K26" s="75"/>
      <c r="L26" s="248"/>
      <c r="M26" s="226"/>
    </row>
    <row r="27" spans="1:13" ht="15.75">
      <c r="A27" s="236"/>
      <c r="B27" s="240" t="s">
        <v>162</v>
      </c>
      <c r="D27" s="243"/>
      <c r="F27" s="241"/>
      <c r="G27" s="237"/>
      <c r="J27" s="228"/>
      <c r="K27" s="75"/>
      <c r="L27" s="228"/>
      <c r="M27" s="226"/>
    </row>
    <row r="28" spans="1:13" ht="15.75">
      <c r="A28" s="236"/>
      <c r="B28" s="240"/>
      <c r="D28" s="240"/>
      <c r="F28" s="241"/>
      <c r="G28" s="237"/>
      <c r="J28" s="228"/>
      <c r="K28" s="75"/>
      <c r="M28" s="226"/>
    </row>
    <row r="29" spans="5:13" ht="15.75">
      <c r="E29" s="241"/>
      <c r="F29" s="241"/>
      <c r="G29" s="237"/>
      <c r="J29" s="228"/>
      <c r="K29" s="75"/>
      <c r="L29" s="315" t="s">
        <v>148</v>
      </c>
      <c r="M29" s="226"/>
    </row>
    <row r="30" spans="1:13" ht="15.75">
      <c r="A30" s="236">
        <v>3</v>
      </c>
      <c r="B30" s="240" t="s">
        <v>156</v>
      </c>
      <c r="D30" s="244" t="s">
        <v>155</v>
      </c>
      <c r="E30" s="245"/>
      <c r="F30" s="245"/>
      <c r="G30" s="238"/>
      <c r="J30" s="248"/>
      <c r="K30" s="75"/>
      <c r="L30" s="316" t="s">
        <v>149</v>
      </c>
      <c r="M30" s="75"/>
    </row>
    <row r="31" spans="1:13" ht="15.75">
      <c r="A31" s="236"/>
      <c r="B31" s="240" t="s">
        <v>158</v>
      </c>
      <c r="C31" s="240"/>
      <c r="D31" s="240"/>
      <c r="E31" s="239"/>
      <c r="F31" s="239"/>
      <c r="G31" s="238"/>
      <c r="H31" s="316" t="s">
        <v>133</v>
      </c>
      <c r="J31" s="248"/>
      <c r="K31" s="75"/>
      <c r="L31" s="75"/>
      <c r="M31" s="75"/>
    </row>
    <row r="32" spans="1:13" ht="15">
      <c r="A32" s="72"/>
      <c r="B32" s="72"/>
      <c r="C32" s="72"/>
      <c r="D32" s="73"/>
      <c r="E32" s="72"/>
      <c r="F32" s="74"/>
      <c r="G32" s="74"/>
      <c r="H32" s="316" t="s">
        <v>153</v>
      </c>
      <c r="J32" s="75"/>
      <c r="K32" s="137"/>
      <c r="L32" s="75"/>
      <c r="M32" s="75"/>
    </row>
    <row r="33" spans="1:13" ht="15">
      <c r="A33" s="72"/>
      <c r="B33" s="72"/>
      <c r="C33" s="72"/>
      <c r="D33" s="73"/>
      <c r="E33" s="72"/>
      <c r="F33" s="74"/>
      <c r="G33" s="74"/>
      <c r="H33" s="316" t="s">
        <v>154</v>
      </c>
      <c r="J33" s="75"/>
      <c r="K33" s="137"/>
      <c r="L33" s="75"/>
      <c r="M33" s="75"/>
    </row>
    <row r="34" spans="1:13" ht="15">
      <c r="A34" s="72"/>
      <c r="B34" s="72"/>
      <c r="C34" s="72"/>
      <c r="D34" s="73"/>
      <c r="E34" s="72"/>
      <c r="F34" s="74"/>
      <c r="G34" s="74"/>
      <c r="H34" s="227"/>
      <c r="J34" s="75"/>
      <c r="K34" s="137"/>
      <c r="L34" s="75"/>
      <c r="M34" s="75"/>
    </row>
    <row r="35" spans="1:13" ht="15">
      <c r="A35" s="72"/>
      <c r="B35" s="72"/>
      <c r="C35" s="72"/>
      <c r="D35" s="73"/>
      <c r="E35" s="72"/>
      <c r="F35" s="74"/>
      <c r="G35" s="74"/>
      <c r="H35" s="227"/>
      <c r="J35" s="75"/>
      <c r="K35" s="137"/>
      <c r="L35" s="75"/>
      <c r="M35" s="75"/>
    </row>
    <row r="36" spans="1:13" ht="15">
      <c r="A36" s="72"/>
      <c r="B36" s="72"/>
      <c r="C36" s="72"/>
      <c r="D36" s="73"/>
      <c r="E36" s="72"/>
      <c r="F36" s="74"/>
      <c r="G36" s="74"/>
      <c r="H36" s="227"/>
      <c r="I36" s="75"/>
      <c r="J36" s="75"/>
      <c r="K36" s="137"/>
      <c r="L36" s="75"/>
      <c r="M36" s="75"/>
    </row>
    <row r="37" spans="1:13" ht="15">
      <c r="A37" s="72"/>
      <c r="B37" s="72"/>
      <c r="C37" s="72"/>
      <c r="D37" s="73"/>
      <c r="E37" s="72"/>
      <c r="F37" s="74"/>
      <c r="G37" s="74"/>
      <c r="H37" s="315" t="s">
        <v>157</v>
      </c>
      <c r="I37" s="75"/>
      <c r="J37" s="75"/>
      <c r="K37" s="137"/>
      <c r="L37" s="75"/>
      <c r="M37" s="75"/>
    </row>
    <row r="38" spans="1:13" ht="15">
      <c r="A38" s="72"/>
      <c r="B38" s="72"/>
      <c r="C38" s="72"/>
      <c r="D38" s="73"/>
      <c r="E38" s="72"/>
      <c r="F38" s="74"/>
      <c r="G38" s="74"/>
      <c r="H38" s="316" t="s">
        <v>159</v>
      </c>
      <c r="I38" s="75"/>
      <c r="J38" s="75"/>
      <c r="K38" s="137"/>
      <c r="L38" s="75"/>
      <c r="M38" s="75"/>
    </row>
    <row r="39" spans="1:13" ht="15">
      <c r="A39" s="72"/>
      <c r="B39" s="72"/>
      <c r="C39" s="72"/>
      <c r="D39" s="73"/>
      <c r="E39" s="72"/>
      <c r="F39" s="74"/>
      <c r="G39" s="74"/>
      <c r="H39" s="316" t="s">
        <v>160</v>
      </c>
      <c r="I39" s="75"/>
      <c r="J39" s="75"/>
      <c r="K39" s="137"/>
      <c r="L39" s="75"/>
      <c r="M39" s="75"/>
    </row>
    <row r="40" spans="1:13" ht="15">
      <c r="A40" s="72"/>
      <c r="B40" s="72"/>
      <c r="C40" s="72"/>
      <c r="D40" s="73"/>
      <c r="E40" s="72"/>
      <c r="F40" s="74"/>
      <c r="G40" s="74"/>
      <c r="H40" s="74"/>
      <c r="I40" s="75"/>
      <c r="J40" s="75"/>
      <c r="K40" s="137"/>
      <c r="L40" s="75"/>
      <c r="M40" s="75"/>
    </row>
    <row r="41" spans="1:13" ht="15">
      <c r="A41" s="72"/>
      <c r="B41" s="72"/>
      <c r="C41" s="72"/>
      <c r="D41" s="73"/>
      <c r="E41" s="72"/>
      <c r="F41" s="74"/>
      <c r="G41" s="74"/>
      <c r="H41" s="74"/>
      <c r="I41" s="75"/>
      <c r="J41" s="75"/>
      <c r="K41" s="137"/>
      <c r="L41" s="75"/>
      <c r="M41" s="75"/>
    </row>
    <row r="42" spans="1:13" ht="15">
      <c r="A42" s="72"/>
      <c r="B42" s="72"/>
      <c r="C42" s="72"/>
      <c r="D42" s="73"/>
      <c r="E42" s="72"/>
      <c r="F42" s="74"/>
      <c r="G42" s="74"/>
      <c r="H42" s="74"/>
      <c r="I42" s="75"/>
      <c r="J42" s="75"/>
      <c r="K42" s="137"/>
      <c r="L42" s="75"/>
      <c r="M42" s="75"/>
    </row>
    <row r="43" spans="1:13" ht="15">
      <c r="A43" s="72"/>
      <c r="B43" s="72"/>
      <c r="C43" s="72"/>
      <c r="D43" s="73"/>
      <c r="E43" s="72"/>
      <c r="F43" s="74"/>
      <c r="G43" s="74"/>
      <c r="H43" s="74"/>
      <c r="I43" s="75"/>
      <c r="J43" s="75"/>
      <c r="K43" s="137"/>
      <c r="L43" s="75"/>
      <c r="M43" s="75"/>
    </row>
    <row r="44" spans="1:13" ht="15">
      <c r="A44" s="72"/>
      <c r="B44" s="72"/>
      <c r="C44" s="72"/>
      <c r="D44" s="73"/>
      <c r="E44" s="72"/>
      <c r="F44" s="74"/>
      <c r="G44" s="74"/>
      <c r="H44" s="74"/>
      <c r="I44" s="75"/>
      <c r="J44" s="75"/>
      <c r="K44" s="137"/>
      <c r="L44" s="75"/>
      <c r="M44" s="75"/>
    </row>
    <row r="45" spans="1:12" ht="15.75" thickBot="1">
      <c r="A45" s="2" t="s">
        <v>49</v>
      </c>
      <c r="B45" s="215"/>
      <c r="C45" s="29"/>
      <c r="D45" s="29"/>
      <c r="E45" s="215"/>
      <c r="F45" s="215"/>
      <c r="G45" s="215"/>
      <c r="H45" s="215"/>
      <c r="K45" s="213"/>
      <c r="L45" s="212"/>
    </row>
    <row r="46" spans="1:13" ht="22.5" customHeight="1" thickTop="1">
      <c r="A46" s="635" t="s">
        <v>0</v>
      </c>
      <c r="B46" s="635" t="s">
        <v>1</v>
      </c>
      <c r="C46" s="635" t="s">
        <v>2</v>
      </c>
      <c r="D46" s="638" t="s">
        <v>10</v>
      </c>
      <c r="E46" s="651" t="s">
        <v>21</v>
      </c>
      <c r="F46" s="652"/>
      <c r="G46" s="661" t="s">
        <v>7</v>
      </c>
      <c r="H46" s="661"/>
      <c r="I46" s="662" t="s">
        <v>3</v>
      </c>
      <c r="J46" s="662"/>
      <c r="K46" s="633" t="s">
        <v>22</v>
      </c>
      <c r="L46" s="633"/>
      <c r="M46" s="638" t="s">
        <v>115</v>
      </c>
    </row>
    <row r="47" spans="1:13" ht="15">
      <c r="A47" s="636"/>
      <c r="B47" s="636"/>
      <c r="C47" s="636"/>
      <c r="D47" s="639"/>
      <c r="E47" s="653"/>
      <c r="F47" s="654"/>
      <c r="G47" s="634"/>
      <c r="H47" s="634"/>
      <c r="I47" s="359"/>
      <c r="J47" s="135"/>
      <c r="K47" s="634"/>
      <c r="L47" s="634"/>
      <c r="M47" s="639"/>
    </row>
    <row r="48" spans="1:13" ht="82.5" customHeight="1" thickBot="1">
      <c r="A48" s="637"/>
      <c r="B48" s="637"/>
      <c r="C48" s="637"/>
      <c r="D48" s="640"/>
      <c r="E48" s="356" t="s">
        <v>42</v>
      </c>
      <c r="F48" s="356" t="s">
        <v>13</v>
      </c>
      <c r="G48" s="356" t="s">
        <v>42</v>
      </c>
      <c r="H48" s="356" t="s">
        <v>13</v>
      </c>
      <c r="I48" s="219"/>
      <c r="J48" s="112"/>
      <c r="K48" s="80" t="s">
        <v>42</v>
      </c>
      <c r="L48" s="356" t="s">
        <v>13</v>
      </c>
      <c r="M48" s="640"/>
    </row>
    <row r="49" spans="1:13" ht="15.75" thickTop="1">
      <c r="A49" s="353"/>
      <c r="B49" s="353"/>
      <c r="C49" s="353"/>
      <c r="D49" s="354"/>
      <c r="E49" s="354"/>
      <c r="F49" s="354"/>
      <c r="G49" s="354"/>
      <c r="H49" s="354"/>
      <c r="I49" s="360"/>
      <c r="J49" s="361"/>
      <c r="K49" s="362"/>
      <c r="L49" s="354"/>
      <c r="M49" s="354"/>
    </row>
    <row r="50" spans="1:13" ht="15">
      <c r="A50" s="231">
        <v>1</v>
      </c>
      <c r="B50" s="234" t="s">
        <v>35</v>
      </c>
      <c r="C50" s="231" t="s">
        <v>5</v>
      </c>
      <c r="D50" s="31">
        <v>45500</v>
      </c>
      <c r="E50" s="49">
        <v>0</v>
      </c>
      <c r="F50" s="197">
        <f>E50*D50</f>
        <v>0</v>
      </c>
      <c r="G50" s="151"/>
      <c r="H50" s="35">
        <f>G50*D50</f>
        <v>0</v>
      </c>
      <c r="I50" s="149"/>
      <c r="J50" s="149"/>
      <c r="K50" s="49">
        <f>E50+G50-I50-J50</f>
        <v>0</v>
      </c>
      <c r="L50" s="81">
        <f>K50*D50</f>
        <v>0</v>
      </c>
      <c r="M50" s="250"/>
    </row>
    <row r="51" spans="1:13" ht="15.75" thickBot="1">
      <c r="A51" s="57"/>
      <c r="B51" s="58"/>
      <c r="C51" s="57"/>
      <c r="D51" s="59"/>
      <c r="E51" s="92"/>
      <c r="F51" s="363"/>
      <c r="G51" s="153"/>
      <c r="H51" s="364"/>
      <c r="I51" s="275"/>
      <c r="J51" s="275"/>
      <c r="K51" s="92"/>
      <c r="L51" s="147"/>
      <c r="M51" s="251"/>
    </row>
    <row r="52" spans="1:13" ht="16.5" thickBot="1" thickTop="1">
      <c r="A52" s="93" t="s">
        <v>50</v>
      </c>
      <c r="B52" s="94"/>
      <c r="C52" s="94"/>
      <c r="D52" s="94"/>
      <c r="E52" s="95"/>
      <c r="F52" s="278">
        <f>SUM(F50:F50)</f>
        <v>0</v>
      </c>
      <c r="G52" s="96"/>
      <c r="H52" s="278">
        <f>SUM(H50:H50)</f>
        <v>0</v>
      </c>
      <c r="I52" s="279"/>
      <c r="J52" s="90"/>
      <c r="K52" s="280"/>
      <c r="L52" s="281">
        <f>SUM(L50:L50)</f>
        <v>0</v>
      </c>
      <c r="M52" s="90"/>
    </row>
    <row r="53" spans="11:12" ht="15.75" thickTop="1">
      <c r="K53" s="77"/>
      <c r="L53" s="76"/>
    </row>
    <row r="54" spans="1:13" ht="15.75">
      <c r="A54" s="236">
        <v>1</v>
      </c>
      <c r="B54" s="240" t="s">
        <v>150</v>
      </c>
      <c r="D54" s="244" t="s">
        <v>151</v>
      </c>
      <c r="F54" s="241"/>
      <c r="G54" s="237"/>
      <c r="H54" s="237"/>
      <c r="J54" s="229"/>
      <c r="K54" s="75"/>
      <c r="L54" s="316" t="s">
        <v>176</v>
      </c>
      <c r="M54" s="75"/>
    </row>
    <row r="55" spans="1:13" ht="15.75">
      <c r="A55" s="236"/>
      <c r="B55" s="240" t="s">
        <v>170</v>
      </c>
      <c r="D55" s="242"/>
      <c r="F55" s="243"/>
      <c r="G55" s="237"/>
      <c r="H55" s="227"/>
      <c r="J55" s="230"/>
      <c r="K55" s="75"/>
      <c r="L55" s="316" t="s">
        <v>163</v>
      </c>
      <c r="M55" s="75"/>
    </row>
    <row r="56" spans="1:13" ht="15.75">
      <c r="A56" s="236"/>
      <c r="B56" s="240"/>
      <c r="D56" s="243"/>
      <c r="F56" s="243"/>
      <c r="G56" s="237"/>
      <c r="H56" s="227"/>
      <c r="J56" s="229"/>
      <c r="K56" s="75"/>
      <c r="L56" s="316"/>
      <c r="M56" s="226"/>
    </row>
    <row r="57" spans="6:13" ht="15.75">
      <c r="F57" s="243"/>
      <c r="G57" s="237"/>
      <c r="H57" s="227"/>
      <c r="J57" s="229"/>
      <c r="K57" s="75"/>
      <c r="L57" s="248"/>
      <c r="M57" s="226"/>
    </row>
    <row r="58" spans="1:13" ht="15.75">
      <c r="A58" s="236">
        <v>2</v>
      </c>
      <c r="B58" s="240" t="s">
        <v>178</v>
      </c>
      <c r="D58" s="242" t="s">
        <v>155</v>
      </c>
      <c r="F58" s="243"/>
      <c r="G58" s="237"/>
      <c r="H58" s="227"/>
      <c r="J58" s="229"/>
      <c r="K58" s="75"/>
      <c r="L58" s="248"/>
      <c r="M58" s="226"/>
    </row>
    <row r="59" spans="1:13" ht="15.75">
      <c r="A59" s="236"/>
      <c r="B59" s="240" t="s">
        <v>162</v>
      </c>
      <c r="D59" s="243"/>
      <c r="F59" s="241"/>
      <c r="G59" s="237"/>
      <c r="H59" s="227"/>
      <c r="J59" s="228"/>
      <c r="K59" s="75"/>
      <c r="L59" s="228"/>
      <c r="M59" s="226"/>
    </row>
    <row r="60" spans="1:13" ht="15.75">
      <c r="A60" s="236"/>
      <c r="B60" s="240"/>
      <c r="D60" s="240"/>
      <c r="F60" s="241"/>
      <c r="G60" s="237"/>
      <c r="J60" s="228"/>
      <c r="K60" s="75"/>
      <c r="M60" s="226"/>
    </row>
    <row r="61" spans="5:13" ht="15.75">
      <c r="E61" s="241"/>
      <c r="F61" s="241"/>
      <c r="G61" s="237"/>
      <c r="J61" s="228"/>
      <c r="K61" s="75"/>
      <c r="L61" s="315" t="s">
        <v>148</v>
      </c>
      <c r="M61" s="226"/>
    </row>
    <row r="62" spans="1:13" ht="15.75">
      <c r="A62" s="236">
        <v>3</v>
      </c>
      <c r="B62" s="240" t="s">
        <v>156</v>
      </c>
      <c r="D62" s="244" t="s">
        <v>155</v>
      </c>
      <c r="E62" s="245"/>
      <c r="F62" s="245"/>
      <c r="G62" s="238"/>
      <c r="J62" s="248"/>
      <c r="K62" s="75"/>
      <c r="L62" s="316" t="s">
        <v>149</v>
      </c>
      <c r="M62" s="75"/>
    </row>
    <row r="63" spans="1:13" ht="15.75">
      <c r="A63" s="236"/>
      <c r="B63" s="240" t="s">
        <v>158</v>
      </c>
      <c r="C63" s="240"/>
      <c r="D63" s="240"/>
      <c r="E63" s="239"/>
      <c r="F63" s="239"/>
      <c r="G63" s="238"/>
      <c r="H63" s="316" t="s">
        <v>133</v>
      </c>
      <c r="J63" s="248"/>
      <c r="K63" s="75"/>
      <c r="L63" s="75"/>
      <c r="M63" s="75"/>
    </row>
    <row r="64" spans="8:12" ht="15">
      <c r="H64" s="316" t="s">
        <v>153</v>
      </c>
      <c r="K64" s="137"/>
      <c r="L64" s="75"/>
    </row>
    <row r="65" spans="8:12" ht="15">
      <c r="H65" s="316" t="s">
        <v>154</v>
      </c>
      <c r="K65" s="137"/>
      <c r="L65" s="75"/>
    </row>
    <row r="66" spans="8:12" ht="15">
      <c r="H66" s="227"/>
      <c r="K66" s="137"/>
      <c r="L66" s="75"/>
    </row>
    <row r="67" spans="8:12" ht="15">
      <c r="H67" s="227"/>
      <c r="K67" s="137"/>
      <c r="L67" s="75"/>
    </row>
    <row r="68" spans="8:12" ht="15">
      <c r="H68" s="227"/>
      <c r="K68" s="137"/>
      <c r="L68" s="75"/>
    </row>
    <row r="69" spans="8:12" ht="15">
      <c r="H69" s="315" t="s">
        <v>157</v>
      </c>
      <c r="K69" s="137"/>
      <c r="L69" s="75"/>
    </row>
    <row r="70" spans="8:12" ht="15">
      <c r="H70" s="316" t="s">
        <v>159</v>
      </c>
      <c r="K70" s="137"/>
      <c r="L70" s="75"/>
    </row>
    <row r="71" spans="8:12" ht="15">
      <c r="H71" s="316" t="s">
        <v>160</v>
      </c>
      <c r="K71" s="137"/>
      <c r="L71" s="75"/>
    </row>
    <row r="72" spans="11:12" ht="15">
      <c r="K72" s="137"/>
      <c r="L72" s="75"/>
    </row>
    <row r="73" spans="11:12" ht="15">
      <c r="K73" s="137"/>
      <c r="L73" s="75"/>
    </row>
    <row r="74" spans="11:12" ht="15">
      <c r="K74" s="137"/>
      <c r="L74" s="75"/>
    </row>
    <row r="75" spans="11:12" ht="15">
      <c r="K75" s="137"/>
      <c r="L75" s="75"/>
    </row>
    <row r="76" spans="11:12" ht="15">
      <c r="K76" s="137"/>
      <c r="L76" s="75"/>
    </row>
    <row r="77" spans="11:12" ht="15">
      <c r="K77" s="137"/>
      <c r="L77" s="75"/>
    </row>
    <row r="78" spans="11:12" ht="15">
      <c r="K78" s="137"/>
      <c r="L78" s="75"/>
    </row>
    <row r="79" spans="11:12" ht="15">
      <c r="K79" s="137"/>
      <c r="L79" s="75"/>
    </row>
    <row r="80" spans="11:12" ht="15">
      <c r="K80" s="137"/>
      <c r="L80" s="75"/>
    </row>
    <row r="81" spans="11:12" ht="15">
      <c r="K81" s="137"/>
      <c r="L81" s="75"/>
    </row>
    <row r="82" spans="11:12" ht="15">
      <c r="K82" s="137"/>
      <c r="L82" s="75"/>
    </row>
    <row r="83" spans="11:12" ht="15">
      <c r="K83" s="137"/>
      <c r="L83" s="75"/>
    </row>
    <row r="84" spans="11:12" ht="15">
      <c r="K84" s="137"/>
      <c r="L84" s="75"/>
    </row>
    <row r="85" spans="1:12" ht="15.75" thickBot="1">
      <c r="A85" s="2" t="s">
        <v>47</v>
      </c>
      <c r="B85" s="29"/>
      <c r="C85" s="215"/>
      <c r="D85" s="215"/>
      <c r="E85" s="184"/>
      <c r="F85" s="184"/>
      <c r="G85" s="184"/>
      <c r="H85" s="184"/>
      <c r="K85" s="213"/>
      <c r="L85" s="212"/>
    </row>
    <row r="86" spans="1:13" ht="15.75" customHeight="1" thickTop="1">
      <c r="A86" s="635" t="s">
        <v>0</v>
      </c>
      <c r="B86" s="635" t="s">
        <v>1</v>
      </c>
      <c r="C86" s="635" t="s">
        <v>2</v>
      </c>
      <c r="D86" s="638" t="s">
        <v>10</v>
      </c>
      <c r="E86" s="651" t="s">
        <v>21</v>
      </c>
      <c r="F86" s="652"/>
      <c r="G86" s="661" t="s">
        <v>7</v>
      </c>
      <c r="H86" s="661"/>
      <c r="I86" s="682" t="s">
        <v>3</v>
      </c>
      <c r="J86" s="658"/>
      <c r="K86" s="633" t="s">
        <v>22</v>
      </c>
      <c r="L86" s="633"/>
      <c r="M86" s="638" t="s">
        <v>8</v>
      </c>
    </row>
    <row r="87" spans="1:13" ht="15">
      <c r="A87" s="636"/>
      <c r="B87" s="636"/>
      <c r="C87" s="636"/>
      <c r="D87" s="639"/>
      <c r="E87" s="653"/>
      <c r="F87" s="654"/>
      <c r="G87" s="697"/>
      <c r="H87" s="634"/>
      <c r="I87" s="358" t="s">
        <v>181</v>
      </c>
      <c r="J87" s="135"/>
      <c r="K87" s="634"/>
      <c r="L87" s="634"/>
      <c r="M87" s="639"/>
    </row>
    <row r="88" spans="1:13" ht="77.25" customHeight="1" thickBot="1">
      <c r="A88" s="637"/>
      <c r="B88" s="637"/>
      <c r="C88" s="637"/>
      <c r="D88" s="640"/>
      <c r="E88" s="356" t="s">
        <v>42</v>
      </c>
      <c r="F88" s="356" t="s">
        <v>13</v>
      </c>
      <c r="G88" s="356" t="s">
        <v>42</v>
      </c>
      <c r="H88" s="356" t="s">
        <v>13</v>
      </c>
      <c r="I88" s="221" t="s">
        <v>180</v>
      </c>
      <c r="J88" s="136"/>
      <c r="K88" s="80" t="s">
        <v>42</v>
      </c>
      <c r="L88" s="356" t="s">
        <v>13</v>
      </c>
      <c r="M88" s="640"/>
    </row>
    <row r="89" spans="1:13" ht="16.5" thickTop="1">
      <c r="A89" s="231">
        <v>1</v>
      </c>
      <c r="B89" s="232" t="s">
        <v>32</v>
      </c>
      <c r="C89" s="231" t="s">
        <v>48</v>
      </c>
      <c r="D89" s="282">
        <v>358985</v>
      </c>
      <c r="E89" s="283">
        <v>17</v>
      </c>
      <c r="F89" s="284">
        <f aca="true" t="shared" si="4" ref="F89:F106">E89*D89</f>
        <v>6102745</v>
      </c>
      <c r="G89" s="285"/>
      <c r="H89" s="286">
        <f>G89*D89</f>
        <v>0</v>
      </c>
      <c r="I89" s="287">
        <v>1</v>
      </c>
      <c r="J89" s="347"/>
      <c r="K89" s="289">
        <f>E89+G89-I89</f>
        <v>16</v>
      </c>
      <c r="L89" s="290">
        <f aca="true" t="shared" si="5" ref="L89:L105">K89*D89</f>
        <v>5743760</v>
      </c>
      <c r="M89" s="291"/>
    </row>
    <row r="90" spans="1:13" ht="15.75">
      <c r="A90" s="231">
        <v>2</v>
      </c>
      <c r="B90" s="232" t="s">
        <v>32</v>
      </c>
      <c r="C90" s="231" t="s">
        <v>48</v>
      </c>
      <c r="D90" s="282">
        <v>341220</v>
      </c>
      <c r="E90" s="283">
        <v>10</v>
      </c>
      <c r="F90" s="284">
        <f t="shared" si="4"/>
        <v>3412200</v>
      </c>
      <c r="G90" s="292"/>
      <c r="H90" s="286">
        <f aca="true" t="shared" si="6" ref="H90:H106">G90*D90</f>
        <v>0</v>
      </c>
      <c r="I90" s="293"/>
      <c r="J90" s="348"/>
      <c r="K90" s="289">
        <f aca="true" t="shared" si="7" ref="K90:K106">E90+G90-I90</f>
        <v>10</v>
      </c>
      <c r="L90" s="290">
        <f t="shared" si="5"/>
        <v>3412200</v>
      </c>
      <c r="M90" s="295"/>
    </row>
    <row r="91" spans="1:13" ht="15.75">
      <c r="A91" s="231">
        <v>3</v>
      </c>
      <c r="B91" s="234" t="s">
        <v>36</v>
      </c>
      <c r="C91" s="231" t="s">
        <v>45</v>
      </c>
      <c r="D91" s="282">
        <v>145200</v>
      </c>
      <c r="E91" s="283">
        <v>9</v>
      </c>
      <c r="F91" s="296">
        <f t="shared" si="4"/>
        <v>1306800</v>
      </c>
      <c r="G91" s="297"/>
      <c r="H91" s="286">
        <f t="shared" si="6"/>
        <v>0</v>
      </c>
      <c r="I91" s="293"/>
      <c r="J91" s="348"/>
      <c r="K91" s="289">
        <f t="shared" si="7"/>
        <v>9</v>
      </c>
      <c r="L91" s="290">
        <f t="shared" si="5"/>
        <v>1306800</v>
      </c>
      <c r="M91" s="295"/>
    </row>
    <row r="92" spans="1:13" ht="15.75">
      <c r="A92" s="231">
        <v>4</v>
      </c>
      <c r="B92" s="234" t="s">
        <v>36</v>
      </c>
      <c r="C92" s="231" t="s">
        <v>45</v>
      </c>
      <c r="D92" s="282">
        <v>208000</v>
      </c>
      <c r="E92" s="283">
        <v>20</v>
      </c>
      <c r="F92" s="296">
        <f t="shared" si="4"/>
        <v>4160000</v>
      </c>
      <c r="G92" s="297"/>
      <c r="H92" s="286">
        <f t="shared" si="6"/>
        <v>0</v>
      </c>
      <c r="I92" s="293"/>
      <c r="J92" s="348"/>
      <c r="K92" s="289">
        <f t="shared" si="7"/>
        <v>20</v>
      </c>
      <c r="L92" s="290">
        <f t="shared" si="5"/>
        <v>4160000</v>
      </c>
      <c r="M92" s="295"/>
    </row>
    <row r="93" spans="1:13" ht="15.75">
      <c r="A93" s="231">
        <v>5</v>
      </c>
      <c r="B93" s="234" t="s">
        <v>37</v>
      </c>
      <c r="C93" s="231" t="s">
        <v>45</v>
      </c>
      <c r="D93" s="282">
        <v>141900</v>
      </c>
      <c r="E93" s="283">
        <v>42</v>
      </c>
      <c r="F93" s="296">
        <f t="shared" si="4"/>
        <v>5959800</v>
      </c>
      <c r="G93" s="297"/>
      <c r="H93" s="286">
        <f t="shared" si="6"/>
        <v>0</v>
      </c>
      <c r="I93" s="293"/>
      <c r="J93" s="348"/>
      <c r="K93" s="289">
        <f t="shared" si="7"/>
        <v>42</v>
      </c>
      <c r="L93" s="290">
        <f t="shared" si="5"/>
        <v>5959800</v>
      </c>
      <c r="M93" s="295"/>
    </row>
    <row r="94" spans="1:13" ht="15.75">
      <c r="A94" s="231">
        <v>6</v>
      </c>
      <c r="B94" s="234" t="s">
        <v>36</v>
      </c>
      <c r="C94" s="231" t="s">
        <v>45</v>
      </c>
      <c r="D94" s="282">
        <v>130900</v>
      </c>
      <c r="E94" s="283">
        <v>20</v>
      </c>
      <c r="F94" s="296">
        <f t="shared" si="4"/>
        <v>2618000</v>
      </c>
      <c r="G94" s="297"/>
      <c r="H94" s="286">
        <f t="shared" si="6"/>
        <v>0</v>
      </c>
      <c r="I94" s="293"/>
      <c r="J94" s="348"/>
      <c r="K94" s="289">
        <f t="shared" si="7"/>
        <v>20</v>
      </c>
      <c r="L94" s="290">
        <f t="shared" si="5"/>
        <v>2618000</v>
      </c>
      <c r="M94" s="295"/>
    </row>
    <row r="95" spans="1:13" ht="15.75">
      <c r="A95" s="231">
        <v>7</v>
      </c>
      <c r="B95" s="234" t="s">
        <v>37</v>
      </c>
      <c r="C95" s="231" t="s">
        <v>45</v>
      </c>
      <c r="D95" s="282">
        <v>132000</v>
      </c>
      <c r="E95" s="283">
        <v>60</v>
      </c>
      <c r="F95" s="296">
        <f t="shared" si="4"/>
        <v>7920000</v>
      </c>
      <c r="G95" s="297"/>
      <c r="H95" s="286">
        <f t="shared" si="6"/>
        <v>0</v>
      </c>
      <c r="I95" s="293"/>
      <c r="J95" s="348"/>
      <c r="K95" s="289">
        <f t="shared" si="7"/>
        <v>60</v>
      </c>
      <c r="L95" s="290">
        <f t="shared" si="5"/>
        <v>7920000</v>
      </c>
      <c r="M95" s="295"/>
    </row>
    <row r="96" spans="1:13" ht="15.75">
      <c r="A96" s="231">
        <v>8</v>
      </c>
      <c r="B96" s="54" t="s">
        <v>6</v>
      </c>
      <c r="C96" s="18" t="s">
        <v>5</v>
      </c>
      <c r="D96" s="298">
        <v>2007.5</v>
      </c>
      <c r="E96" s="283">
        <v>6900</v>
      </c>
      <c r="F96" s="299">
        <f t="shared" si="4"/>
        <v>13851750</v>
      </c>
      <c r="G96" s="300"/>
      <c r="H96" s="286">
        <f t="shared" si="6"/>
        <v>0</v>
      </c>
      <c r="I96" s="293"/>
      <c r="J96" s="348"/>
      <c r="K96" s="289">
        <f t="shared" si="7"/>
        <v>6900</v>
      </c>
      <c r="L96" s="290">
        <f t="shared" si="5"/>
        <v>13851750</v>
      </c>
      <c r="M96" s="295"/>
    </row>
    <row r="97" spans="1:13" ht="15.75">
      <c r="A97" s="231">
        <v>9</v>
      </c>
      <c r="B97" s="234" t="s">
        <v>28</v>
      </c>
      <c r="C97" s="231" t="s">
        <v>48</v>
      </c>
      <c r="D97" s="282">
        <v>204380</v>
      </c>
      <c r="E97" s="283">
        <v>69</v>
      </c>
      <c r="F97" s="299">
        <f t="shared" si="4"/>
        <v>14102220</v>
      </c>
      <c r="G97" s="297"/>
      <c r="H97" s="286">
        <f t="shared" si="6"/>
        <v>0</v>
      </c>
      <c r="I97" s="293">
        <v>3</v>
      </c>
      <c r="J97" s="348"/>
      <c r="K97" s="289">
        <f t="shared" si="7"/>
        <v>66</v>
      </c>
      <c r="L97" s="290">
        <f t="shared" si="5"/>
        <v>13489080</v>
      </c>
      <c r="M97" s="295"/>
    </row>
    <row r="98" spans="1:13" ht="15.75">
      <c r="A98" s="231">
        <v>10</v>
      </c>
      <c r="B98" s="234" t="s">
        <v>37</v>
      </c>
      <c r="C98" s="231" t="s">
        <v>79</v>
      </c>
      <c r="D98" s="282">
        <v>132000</v>
      </c>
      <c r="E98" s="283">
        <v>8</v>
      </c>
      <c r="F98" s="299">
        <f t="shared" si="4"/>
        <v>1056000</v>
      </c>
      <c r="G98" s="297"/>
      <c r="H98" s="286">
        <f t="shared" si="6"/>
        <v>0</v>
      </c>
      <c r="I98" s="293">
        <v>1</v>
      </c>
      <c r="J98" s="348"/>
      <c r="K98" s="289">
        <f t="shared" si="7"/>
        <v>7</v>
      </c>
      <c r="L98" s="290">
        <f t="shared" si="5"/>
        <v>924000</v>
      </c>
      <c r="M98" s="295"/>
    </row>
    <row r="99" spans="1:13" ht="15.75">
      <c r="A99" s="231">
        <v>11</v>
      </c>
      <c r="B99" s="234" t="s">
        <v>36</v>
      </c>
      <c r="C99" s="231" t="s">
        <v>79</v>
      </c>
      <c r="D99" s="282">
        <v>130900</v>
      </c>
      <c r="E99" s="283">
        <v>20</v>
      </c>
      <c r="F99" s="299">
        <f t="shared" si="4"/>
        <v>2618000</v>
      </c>
      <c r="G99" s="297"/>
      <c r="H99" s="286">
        <f t="shared" si="6"/>
        <v>0</v>
      </c>
      <c r="I99" s="293"/>
      <c r="J99" s="348"/>
      <c r="K99" s="289">
        <f t="shared" si="7"/>
        <v>20</v>
      </c>
      <c r="L99" s="290">
        <f t="shared" si="5"/>
        <v>2618000</v>
      </c>
      <c r="M99" s="295"/>
    </row>
    <row r="100" spans="1:13" ht="15.75">
      <c r="A100" s="231">
        <v>12</v>
      </c>
      <c r="B100" s="234" t="s">
        <v>32</v>
      </c>
      <c r="C100" s="231" t="s">
        <v>48</v>
      </c>
      <c r="D100" s="282">
        <v>341220</v>
      </c>
      <c r="E100" s="283">
        <v>25</v>
      </c>
      <c r="F100" s="299">
        <f t="shared" si="4"/>
        <v>8530500</v>
      </c>
      <c r="G100" s="297"/>
      <c r="H100" s="286">
        <f t="shared" si="6"/>
        <v>0</v>
      </c>
      <c r="I100" s="293"/>
      <c r="J100" s="348"/>
      <c r="K100" s="289">
        <f t="shared" si="7"/>
        <v>25</v>
      </c>
      <c r="L100" s="290">
        <f t="shared" si="5"/>
        <v>8530500</v>
      </c>
      <c r="M100" s="295"/>
    </row>
    <row r="101" spans="1:13" ht="15.75">
      <c r="A101" s="231">
        <v>13</v>
      </c>
      <c r="B101" s="234" t="s">
        <v>39</v>
      </c>
      <c r="C101" s="231" t="s">
        <v>48</v>
      </c>
      <c r="D101" s="282">
        <v>441200</v>
      </c>
      <c r="E101" s="283">
        <v>16</v>
      </c>
      <c r="F101" s="299">
        <f t="shared" si="4"/>
        <v>7059200</v>
      </c>
      <c r="G101" s="297"/>
      <c r="H101" s="286">
        <f t="shared" si="6"/>
        <v>0</v>
      </c>
      <c r="I101" s="293"/>
      <c r="J101" s="348"/>
      <c r="K101" s="289">
        <f t="shared" si="7"/>
        <v>16</v>
      </c>
      <c r="L101" s="290">
        <f t="shared" si="5"/>
        <v>7059200</v>
      </c>
      <c r="M101" s="295"/>
    </row>
    <row r="102" spans="1:13" ht="15.75">
      <c r="A102" s="231">
        <v>14</v>
      </c>
      <c r="B102" s="234" t="s">
        <v>40</v>
      </c>
      <c r="C102" s="231" t="s">
        <v>48</v>
      </c>
      <c r="D102" s="282">
        <v>441200</v>
      </c>
      <c r="E102" s="283">
        <v>0</v>
      </c>
      <c r="F102" s="299">
        <f t="shared" si="4"/>
        <v>0</v>
      </c>
      <c r="G102" s="297"/>
      <c r="H102" s="286">
        <f t="shared" si="6"/>
        <v>0</v>
      </c>
      <c r="I102" s="293"/>
      <c r="J102" s="348"/>
      <c r="K102" s="289">
        <f t="shared" si="7"/>
        <v>0</v>
      </c>
      <c r="L102" s="290">
        <f t="shared" si="5"/>
        <v>0</v>
      </c>
      <c r="M102" s="295"/>
    </row>
    <row r="103" spans="1:13" ht="15.75">
      <c r="A103" s="231">
        <v>15</v>
      </c>
      <c r="B103" s="234" t="s">
        <v>66</v>
      </c>
      <c r="C103" s="231" t="s">
        <v>48</v>
      </c>
      <c r="D103" s="282">
        <v>361035</v>
      </c>
      <c r="E103" s="283">
        <v>0</v>
      </c>
      <c r="F103" s="299">
        <f t="shared" si="4"/>
        <v>0</v>
      </c>
      <c r="G103" s="297"/>
      <c r="H103" s="286">
        <f t="shared" si="6"/>
        <v>0</v>
      </c>
      <c r="I103" s="293"/>
      <c r="J103" s="348"/>
      <c r="K103" s="289">
        <f t="shared" si="7"/>
        <v>0</v>
      </c>
      <c r="L103" s="290">
        <f t="shared" si="5"/>
        <v>0</v>
      </c>
      <c r="M103" s="295"/>
    </row>
    <row r="104" spans="1:13" ht="15.75">
      <c r="A104" s="231">
        <v>16</v>
      </c>
      <c r="B104" s="54" t="s">
        <v>61</v>
      </c>
      <c r="C104" s="18" t="s">
        <v>33</v>
      </c>
      <c r="D104" s="298">
        <v>29800</v>
      </c>
      <c r="E104" s="283">
        <v>0</v>
      </c>
      <c r="F104" s="299">
        <f t="shared" si="4"/>
        <v>0</v>
      </c>
      <c r="G104" s="300"/>
      <c r="H104" s="286">
        <f t="shared" si="6"/>
        <v>0</v>
      </c>
      <c r="I104" s="301"/>
      <c r="J104" s="348"/>
      <c r="K104" s="289">
        <f t="shared" si="7"/>
        <v>0</v>
      </c>
      <c r="L104" s="290">
        <f t="shared" si="5"/>
        <v>0</v>
      </c>
      <c r="M104" s="303" t="s">
        <v>117</v>
      </c>
    </row>
    <row r="105" spans="1:13" ht="15.75">
      <c r="A105" s="231">
        <v>17</v>
      </c>
      <c r="B105" s="54" t="s">
        <v>77</v>
      </c>
      <c r="C105" s="18" t="s">
        <v>74</v>
      </c>
      <c r="D105" s="298">
        <v>18800</v>
      </c>
      <c r="E105" s="283">
        <v>10</v>
      </c>
      <c r="F105" s="299">
        <f t="shared" si="4"/>
        <v>188000</v>
      </c>
      <c r="G105" s="300"/>
      <c r="H105" s="286">
        <f t="shared" si="6"/>
        <v>0</v>
      </c>
      <c r="I105" s="301"/>
      <c r="J105" s="348"/>
      <c r="K105" s="289">
        <f t="shared" si="7"/>
        <v>10</v>
      </c>
      <c r="L105" s="290">
        <f t="shared" si="5"/>
        <v>188000</v>
      </c>
      <c r="M105" s="304">
        <v>43182</v>
      </c>
    </row>
    <row r="106" spans="1:13" ht="16.5" thickBot="1">
      <c r="A106" s="231">
        <v>18</v>
      </c>
      <c r="B106" s="165" t="s">
        <v>78</v>
      </c>
      <c r="C106" s="166" t="s">
        <v>72</v>
      </c>
      <c r="D106" s="305">
        <v>18750</v>
      </c>
      <c r="E106" s="283">
        <v>11</v>
      </c>
      <c r="F106" s="306">
        <f t="shared" si="4"/>
        <v>206250</v>
      </c>
      <c r="G106" s="307"/>
      <c r="H106" s="286">
        <f t="shared" si="6"/>
        <v>0</v>
      </c>
      <c r="I106" s="346">
        <v>1</v>
      </c>
      <c r="J106" s="349"/>
      <c r="K106" s="289">
        <f t="shared" si="7"/>
        <v>10</v>
      </c>
      <c r="L106" s="310">
        <f>K106*D106</f>
        <v>187500</v>
      </c>
      <c r="M106" s="311">
        <v>43466</v>
      </c>
    </row>
    <row r="107" spans="1:13" ht="17.25" thickBot="1" thickTop="1">
      <c r="A107" s="313" t="s">
        <v>46</v>
      </c>
      <c r="B107" s="314"/>
      <c r="C107" s="314"/>
      <c r="D107" s="10"/>
      <c r="E107" s="700">
        <f>SUM(F89:F106)</f>
        <v>79091465</v>
      </c>
      <c r="F107" s="701"/>
      <c r="G107" s="357"/>
      <c r="H107" s="357">
        <f>SUM(H89:H106)</f>
        <v>0</v>
      </c>
      <c r="I107" s="117"/>
      <c r="J107" s="350"/>
      <c r="K107" s="24"/>
      <c r="L107" s="312">
        <f>SUM(L89:L106)</f>
        <v>77968590</v>
      </c>
      <c r="M107" s="24"/>
    </row>
    <row r="108" spans="1:13" ht="15.75" thickTop="1">
      <c r="A108" s="72"/>
      <c r="B108" s="72"/>
      <c r="C108" s="72"/>
      <c r="D108" s="72"/>
      <c r="E108" s="222"/>
      <c r="F108" s="222"/>
      <c r="G108" s="222"/>
      <c r="H108" s="222"/>
      <c r="I108" s="75"/>
      <c r="J108" s="75"/>
      <c r="K108" s="75"/>
      <c r="L108" s="223"/>
      <c r="M108" s="75"/>
    </row>
    <row r="109" spans="1:13" ht="15.75">
      <c r="A109" s="236">
        <v>1</v>
      </c>
      <c r="B109" s="240" t="s">
        <v>150</v>
      </c>
      <c r="D109" s="244" t="s">
        <v>151</v>
      </c>
      <c r="F109" s="241"/>
      <c r="G109" s="237"/>
      <c r="H109" s="237"/>
      <c r="J109" s="229"/>
      <c r="K109" s="75"/>
      <c r="L109" s="316" t="s">
        <v>182</v>
      </c>
      <c r="M109" s="75"/>
    </row>
    <row r="110" spans="1:13" ht="15.75">
      <c r="A110" s="236"/>
      <c r="B110" s="240" t="s">
        <v>170</v>
      </c>
      <c r="D110" s="242"/>
      <c r="F110" s="243"/>
      <c r="G110" s="237"/>
      <c r="H110" s="237"/>
      <c r="J110" s="230"/>
      <c r="K110" s="75"/>
      <c r="L110" s="316" t="s">
        <v>163</v>
      </c>
      <c r="M110" s="75"/>
    </row>
    <row r="111" spans="1:13" ht="15.75">
      <c r="A111" s="236"/>
      <c r="B111" s="240"/>
      <c r="D111" s="243"/>
      <c r="F111" s="243"/>
      <c r="G111" s="237"/>
      <c r="H111" s="237"/>
      <c r="J111" s="229"/>
      <c r="K111" s="75"/>
      <c r="L111" s="316"/>
      <c r="M111" s="226"/>
    </row>
    <row r="112" spans="6:13" ht="15.75">
      <c r="F112" s="243"/>
      <c r="G112" s="237"/>
      <c r="H112" s="237"/>
      <c r="J112" s="229"/>
      <c r="K112" s="75"/>
      <c r="L112" s="248"/>
      <c r="M112" s="226"/>
    </row>
    <row r="113" spans="1:13" ht="15.75">
      <c r="A113" s="236">
        <v>2</v>
      </c>
      <c r="B113" s="240" t="s">
        <v>178</v>
      </c>
      <c r="D113" s="242" t="s">
        <v>155</v>
      </c>
      <c r="F113" s="243"/>
      <c r="G113" s="237"/>
      <c r="H113" s="237"/>
      <c r="J113" s="229"/>
      <c r="K113" s="75"/>
      <c r="L113" s="248"/>
      <c r="M113" s="226"/>
    </row>
    <row r="114" spans="1:13" ht="15.75">
      <c r="A114" s="236"/>
      <c r="B114" s="240" t="s">
        <v>162</v>
      </c>
      <c r="D114" s="243"/>
      <c r="F114" s="241"/>
      <c r="G114" s="237"/>
      <c r="H114" s="237"/>
      <c r="J114" s="228"/>
      <c r="K114" s="75"/>
      <c r="L114" s="228"/>
      <c r="M114" s="226"/>
    </row>
    <row r="115" spans="1:13" ht="15.75">
      <c r="A115" s="236"/>
      <c r="B115" s="240"/>
      <c r="D115" s="240"/>
      <c r="F115" s="241"/>
      <c r="G115" s="237"/>
      <c r="H115" s="237"/>
      <c r="J115" s="228"/>
      <c r="K115" s="75"/>
      <c r="M115" s="226"/>
    </row>
    <row r="116" spans="5:13" ht="15.75">
      <c r="E116" s="241"/>
      <c r="F116" s="241"/>
      <c r="G116" s="237"/>
      <c r="H116" s="316" t="s">
        <v>133</v>
      </c>
      <c r="J116" s="228"/>
      <c r="K116" s="75"/>
      <c r="L116" s="315" t="s">
        <v>148</v>
      </c>
      <c r="M116" s="226"/>
    </row>
    <row r="117" spans="1:13" ht="15.75">
      <c r="A117" s="236">
        <v>3</v>
      </c>
      <c r="B117" s="240" t="s">
        <v>156</v>
      </c>
      <c r="D117" s="244" t="s">
        <v>155</v>
      </c>
      <c r="E117" s="245"/>
      <c r="F117" s="245"/>
      <c r="G117" s="238"/>
      <c r="H117" s="316" t="s">
        <v>153</v>
      </c>
      <c r="J117" s="248"/>
      <c r="K117" s="75"/>
      <c r="L117" s="316" t="s">
        <v>149</v>
      </c>
      <c r="M117" s="75"/>
    </row>
    <row r="118" spans="1:13" ht="15.75">
      <c r="A118" s="236"/>
      <c r="B118" s="240" t="s">
        <v>158</v>
      </c>
      <c r="C118" s="240"/>
      <c r="D118" s="240"/>
      <c r="E118" s="239"/>
      <c r="F118" s="239"/>
      <c r="G118" s="238"/>
      <c r="H118" s="316" t="s">
        <v>154</v>
      </c>
      <c r="J118" s="248"/>
      <c r="K118" s="75"/>
      <c r="L118" s="75"/>
      <c r="M118" s="75"/>
    </row>
    <row r="119" spans="1:13" ht="15">
      <c r="A119" s="72"/>
      <c r="B119" s="72"/>
      <c r="C119" s="72"/>
      <c r="D119" s="72"/>
      <c r="E119" s="222"/>
      <c r="F119" s="222"/>
      <c r="G119" s="222"/>
      <c r="H119" s="227"/>
      <c r="I119" s="75"/>
      <c r="J119" s="75"/>
      <c r="K119" s="75"/>
      <c r="L119" s="223"/>
      <c r="M119" s="75"/>
    </row>
    <row r="120" spans="1:13" ht="15">
      <c r="A120" s="72"/>
      <c r="B120" s="72"/>
      <c r="C120" s="72"/>
      <c r="D120" s="72"/>
      <c r="E120" s="222"/>
      <c r="F120" s="222"/>
      <c r="G120" s="222"/>
      <c r="H120" s="227"/>
      <c r="I120" s="75"/>
      <c r="J120" s="75"/>
      <c r="K120" s="75"/>
      <c r="L120" s="223"/>
      <c r="M120" s="75"/>
    </row>
    <row r="121" spans="1:13" ht="15">
      <c r="A121" s="72"/>
      <c r="B121" s="72"/>
      <c r="C121" s="72"/>
      <c r="D121" s="72"/>
      <c r="E121" s="222"/>
      <c r="F121" s="222"/>
      <c r="G121" s="222"/>
      <c r="H121" s="227"/>
      <c r="I121" s="75"/>
      <c r="J121" s="75"/>
      <c r="K121" s="75"/>
      <c r="L121" s="223"/>
      <c r="M121" s="75"/>
    </row>
    <row r="122" spans="1:13" ht="15">
      <c r="A122" s="72"/>
      <c r="B122" s="72"/>
      <c r="C122" s="72"/>
      <c r="D122" s="72"/>
      <c r="E122" s="222"/>
      <c r="F122" s="222"/>
      <c r="G122" s="222"/>
      <c r="H122" s="315" t="s">
        <v>157</v>
      </c>
      <c r="I122" s="75"/>
      <c r="J122" s="75"/>
      <c r="K122" s="75"/>
      <c r="L122" s="223"/>
      <c r="M122" s="75"/>
    </row>
    <row r="123" spans="1:13" ht="15">
      <c r="A123" s="72"/>
      <c r="B123" s="72"/>
      <c r="C123" s="72"/>
      <c r="D123" s="72"/>
      <c r="E123" s="222"/>
      <c r="F123" s="222"/>
      <c r="G123" s="222"/>
      <c r="H123" s="316" t="s">
        <v>159</v>
      </c>
      <c r="I123" s="75"/>
      <c r="J123" s="75"/>
      <c r="K123" s="75"/>
      <c r="L123" s="223"/>
      <c r="M123" s="75"/>
    </row>
    <row r="124" spans="1:13" ht="15">
      <c r="A124" s="72"/>
      <c r="B124" s="72"/>
      <c r="C124" s="72"/>
      <c r="D124" s="72"/>
      <c r="E124" s="222"/>
      <c r="F124" s="222"/>
      <c r="G124" s="222"/>
      <c r="H124" s="316" t="s">
        <v>160</v>
      </c>
      <c r="I124" s="75"/>
      <c r="J124" s="75"/>
      <c r="K124" s="75"/>
      <c r="L124" s="223"/>
      <c r="M124" s="75"/>
    </row>
    <row r="125" spans="1:13" ht="15">
      <c r="A125" s="72"/>
      <c r="B125" s="72"/>
      <c r="C125" s="72"/>
      <c r="D125" s="72"/>
      <c r="E125" s="222"/>
      <c r="F125" s="222"/>
      <c r="G125" s="222"/>
      <c r="H125" s="222"/>
      <c r="I125" s="75"/>
      <c r="J125" s="75"/>
      <c r="K125" s="75"/>
      <c r="L125" s="223"/>
      <c r="M125" s="75"/>
    </row>
    <row r="126" spans="1:12" ht="15.75" thickBot="1">
      <c r="A126" s="2" t="s">
        <v>130</v>
      </c>
      <c r="B126" s="215"/>
      <c r="C126" s="29"/>
      <c r="D126" s="29"/>
      <c r="E126" s="215"/>
      <c r="F126" s="215"/>
      <c r="G126" s="215"/>
      <c r="H126" s="215"/>
      <c r="K126" s="213"/>
      <c r="L126" s="212"/>
    </row>
    <row r="127" spans="1:13" ht="19.5" thickTop="1">
      <c r="A127" s="635" t="s">
        <v>0</v>
      </c>
      <c r="B127" s="635" t="s">
        <v>1</v>
      </c>
      <c r="C127" s="635" t="s">
        <v>2</v>
      </c>
      <c r="D127" s="638" t="s">
        <v>10</v>
      </c>
      <c r="E127" s="651" t="s">
        <v>21</v>
      </c>
      <c r="F127" s="652"/>
      <c r="G127" s="699" t="s">
        <v>7</v>
      </c>
      <c r="H127" s="699"/>
      <c r="I127" s="662" t="s">
        <v>3</v>
      </c>
      <c r="J127" s="662"/>
      <c r="K127" s="633" t="s">
        <v>22</v>
      </c>
      <c r="L127" s="633"/>
      <c r="M127" s="638" t="s">
        <v>115</v>
      </c>
    </row>
    <row r="128" spans="1:13" ht="15" customHeight="1">
      <c r="A128" s="636"/>
      <c r="B128" s="636"/>
      <c r="C128" s="636"/>
      <c r="D128" s="639"/>
      <c r="E128" s="653"/>
      <c r="F128" s="654"/>
      <c r="G128" s="680"/>
      <c r="H128" s="681"/>
      <c r="I128" s="274"/>
      <c r="J128" s="272"/>
      <c r="K128" s="634"/>
      <c r="L128" s="634"/>
      <c r="M128" s="639"/>
    </row>
    <row r="129" spans="1:13" ht="92.25" customHeight="1" thickBot="1">
      <c r="A129" s="637"/>
      <c r="B129" s="637"/>
      <c r="C129" s="637"/>
      <c r="D129" s="640"/>
      <c r="E129" s="356" t="s">
        <v>42</v>
      </c>
      <c r="F129" s="356" t="s">
        <v>13</v>
      </c>
      <c r="G129" s="356" t="s">
        <v>42</v>
      </c>
      <c r="H129" s="356" t="s">
        <v>13</v>
      </c>
      <c r="I129" s="219"/>
      <c r="J129" s="219"/>
      <c r="K129" s="80" t="s">
        <v>42</v>
      </c>
      <c r="L129" s="356" t="s">
        <v>13</v>
      </c>
      <c r="M129" s="640"/>
    </row>
    <row r="130" spans="1:13" ht="15.75" thickTop="1">
      <c r="A130" s="231">
        <v>1</v>
      </c>
      <c r="B130" s="232" t="s">
        <v>23</v>
      </c>
      <c r="C130" s="231"/>
      <c r="D130" s="31"/>
      <c r="E130" s="47"/>
      <c r="F130" s="197">
        <f>E130*D130</f>
        <v>0</v>
      </c>
      <c r="G130" s="164"/>
      <c r="H130" s="99"/>
      <c r="I130" s="124"/>
      <c r="J130" s="249"/>
      <c r="K130" s="47">
        <f>E130+G130-I130-J130</f>
        <v>0</v>
      </c>
      <c r="L130" s="81">
        <f>K130*D130</f>
        <v>0</v>
      </c>
      <c r="M130" s="249"/>
    </row>
    <row r="131" spans="1:13" ht="15">
      <c r="A131" s="231">
        <v>2</v>
      </c>
      <c r="B131" s="232" t="s">
        <v>70</v>
      </c>
      <c r="C131" s="231"/>
      <c r="D131" s="31"/>
      <c r="E131" s="47"/>
      <c r="F131" s="35">
        <f>E131*D131</f>
        <v>0</v>
      </c>
      <c r="G131" s="163"/>
      <c r="H131" s="35"/>
      <c r="I131" s="125"/>
      <c r="J131" s="250"/>
      <c r="K131" s="47">
        <f>E131+G131-I131-J131</f>
        <v>0</v>
      </c>
      <c r="L131" s="81">
        <f>K131*D131</f>
        <v>0</v>
      </c>
      <c r="M131" s="250"/>
    </row>
    <row r="132" spans="1:13" ht="15">
      <c r="A132" s="231">
        <v>3</v>
      </c>
      <c r="B132" s="234" t="s">
        <v>131</v>
      </c>
      <c r="C132" s="231"/>
      <c r="D132" s="31"/>
      <c r="E132" s="47"/>
      <c r="F132" s="37">
        <f>E132*D132</f>
        <v>0</v>
      </c>
      <c r="G132" s="160"/>
      <c r="H132" s="37"/>
      <c r="I132" s="125"/>
      <c r="J132" s="250"/>
      <c r="K132" s="47">
        <f>E132+G132-I132-J132</f>
        <v>0</v>
      </c>
      <c r="L132" s="81">
        <f>K132*D132</f>
        <v>0</v>
      </c>
      <c r="M132" s="250"/>
    </row>
    <row r="133" spans="1:13" ht="15.75" thickBot="1">
      <c r="A133" s="18">
        <v>4</v>
      </c>
      <c r="B133" s="54" t="s">
        <v>132</v>
      </c>
      <c r="C133" s="18"/>
      <c r="D133" s="55"/>
      <c r="E133" s="69"/>
      <c r="F133" s="56">
        <f>E133*D133</f>
        <v>0</v>
      </c>
      <c r="G133" s="161"/>
      <c r="H133" s="56"/>
      <c r="I133" s="126"/>
      <c r="J133" s="252"/>
      <c r="K133" s="47">
        <f>E133+G133-I133-J133</f>
        <v>0</v>
      </c>
      <c r="L133" s="82">
        <f>K133*D133</f>
        <v>0</v>
      </c>
      <c r="M133" s="252"/>
    </row>
    <row r="134" spans="1:13" ht="16.5" thickBot="1" thickTop="1">
      <c r="A134" s="207" t="s">
        <v>50</v>
      </c>
      <c r="B134" s="207"/>
      <c r="C134" s="207"/>
      <c r="D134" s="207"/>
      <c r="E134" s="146"/>
      <c r="F134" s="146">
        <f>SUM(F130:F133)</f>
        <v>0</v>
      </c>
      <c r="G134" s="146"/>
      <c r="H134" s="146"/>
      <c r="I134" s="24"/>
      <c r="J134" s="24"/>
      <c r="K134" s="71"/>
      <c r="L134" s="210">
        <f>SUM(L130:L133)</f>
        <v>0</v>
      </c>
      <c r="M134" s="24"/>
    </row>
    <row r="135" ht="15.75" thickTop="1"/>
    <row r="136" spans="1:13" ht="15.75">
      <c r="A136" s="236">
        <v>1</v>
      </c>
      <c r="B136" s="240" t="s">
        <v>150</v>
      </c>
      <c r="D136" s="244" t="s">
        <v>151</v>
      </c>
      <c r="F136" s="241"/>
      <c r="G136" s="237"/>
      <c r="H136" s="237"/>
      <c r="J136" s="229"/>
      <c r="K136" s="75"/>
      <c r="L136" s="316" t="s">
        <v>176</v>
      </c>
      <c r="M136" s="75"/>
    </row>
    <row r="137" spans="1:13" ht="15.75">
      <c r="A137" s="236"/>
      <c r="B137" s="240" t="s">
        <v>170</v>
      </c>
      <c r="D137" s="242"/>
      <c r="F137" s="243"/>
      <c r="G137" s="237"/>
      <c r="H137" s="237"/>
      <c r="I137" s="316" t="s">
        <v>133</v>
      </c>
      <c r="J137" s="230"/>
      <c r="K137" s="75"/>
      <c r="L137" s="316" t="s">
        <v>163</v>
      </c>
      <c r="M137" s="75"/>
    </row>
    <row r="138" spans="1:13" ht="15.75">
      <c r="A138" s="236"/>
      <c r="B138" s="240"/>
      <c r="D138" s="243"/>
      <c r="F138" s="243"/>
      <c r="G138" s="237"/>
      <c r="H138" s="237"/>
      <c r="I138" s="316" t="s">
        <v>153</v>
      </c>
      <c r="J138" s="229"/>
      <c r="K138" s="75"/>
      <c r="L138" s="316"/>
      <c r="M138" s="226"/>
    </row>
    <row r="139" spans="6:13" ht="15.75">
      <c r="F139" s="243"/>
      <c r="G139" s="237"/>
      <c r="H139" s="237"/>
      <c r="I139" s="316" t="s">
        <v>154</v>
      </c>
      <c r="J139" s="229"/>
      <c r="K139" s="75"/>
      <c r="L139" s="248"/>
      <c r="M139" s="226"/>
    </row>
    <row r="140" spans="1:13" ht="15.75">
      <c r="A140" s="236">
        <v>2</v>
      </c>
      <c r="B140" s="240" t="s">
        <v>178</v>
      </c>
      <c r="D140" s="242" t="s">
        <v>155</v>
      </c>
      <c r="F140" s="243"/>
      <c r="G140" s="237"/>
      <c r="H140" s="237"/>
      <c r="J140" s="229"/>
      <c r="K140" s="75"/>
      <c r="L140" s="248"/>
      <c r="M140" s="226"/>
    </row>
    <row r="141" spans="1:13" ht="15.75">
      <c r="A141" s="236"/>
      <c r="B141" s="240" t="s">
        <v>162</v>
      </c>
      <c r="D141" s="243"/>
      <c r="F141" s="241"/>
      <c r="G141" s="237"/>
      <c r="H141" s="237"/>
      <c r="J141" s="228"/>
      <c r="K141" s="75"/>
      <c r="L141" s="228"/>
      <c r="M141" s="226"/>
    </row>
    <row r="142" spans="1:13" ht="15.75">
      <c r="A142" s="236"/>
      <c r="B142" s="240"/>
      <c r="D142" s="240"/>
      <c r="F142" s="241"/>
      <c r="G142" s="237"/>
      <c r="H142" s="237"/>
      <c r="J142" s="228"/>
      <c r="K142" s="75"/>
      <c r="M142" s="226"/>
    </row>
    <row r="143" spans="5:13" ht="15.75">
      <c r="E143" s="241"/>
      <c r="F143" s="241"/>
      <c r="G143" s="237"/>
      <c r="H143" s="237"/>
      <c r="I143" s="315" t="s">
        <v>157</v>
      </c>
      <c r="J143" s="228"/>
      <c r="K143" s="75"/>
      <c r="L143" s="315" t="s">
        <v>148</v>
      </c>
      <c r="M143" s="226"/>
    </row>
    <row r="144" spans="1:13" ht="15.75">
      <c r="A144" s="236">
        <v>3</v>
      </c>
      <c r="B144" s="240" t="s">
        <v>156</v>
      </c>
      <c r="D144" s="244" t="s">
        <v>155</v>
      </c>
      <c r="E144" s="245"/>
      <c r="F144" s="245"/>
      <c r="G144" s="238"/>
      <c r="H144" s="238"/>
      <c r="I144" s="316" t="s">
        <v>159</v>
      </c>
      <c r="J144" s="248"/>
      <c r="K144" s="75"/>
      <c r="L144" s="316" t="s">
        <v>149</v>
      </c>
      <c r="M144" s="75"/>
    </row>
    <row r="145" spans="1:13" ht="15.75">
      <c r="A145" s="236"/>
      <c r="B145" s="240" t="s">
        <v>158</v>
      </c>
      <c r="C145" s="240"/>
      <c r="D145" s="240"/>
      <c r="E145" s="239"/>
      <c r="F145" s="239"/>
      <c r="G145" s="238"/>
      <c r="H145" s="238"/>
      <c r="I145" s="316" t="s">
        <v>160</v>
      </c>
      <c r="J145" s="248"/>
      <c r="K145" s="75"/>
      <c r="L145" s="75"/>
      <c r="M145" s="75"/>
    </row>
    <row r="148" ht="15">
      <c r="F148" s="606">
        <f>E107+H107-L107</f>
        <v>1122875</v>
      </c>
    </row>
  </sheetData>
  <sheetProtection/>
  <mergeCells count="43">
    <mergeCell ref="A5:A7"/>
    <mergeCell ref="B5:B7"/>
    <mergeCell ref="C5:C7"/>
    <mergeCell ref="D5:D7"/>
    <mergeCell ref="E5:F5"/>
    <mergeCell ref="G5:H5"/>
    <mergeCell ref="I5:J5"/>
    <mergeCell ref="K5:L6"/>
    <mergeCell ref="M5:M7"/>
    <mergeCell ref="E6:E7"/>
    <mergeCell ref="F6:F7"/>
    <mergeCell ref="G6:H6"/>
    <mergeCell ref="A46:A48"/>
    <mergeCell ref="B46:B48"/>
    <mergeCell ref="C46:C48"/>
    <mergeCell ref="D46:D48"/>
    <mergeCell ref="E46:F47"/>
    <mergeCell ref="G46:H46"/>
    <mergeCell ref="I46:J46"/>
    <mergeCell ref="K46:L47"/>
    <mergeCell ref="M46:M48"/>
    <mergeCell ref="G47:H47"/>
    <mergeCell ref="A86:A88"/>
    <mergeCell ref="B86:B88"/>
    <mergeCell ref="C86:C88"/>
    <mergeCell ref="D86:D88"/>
    <mergeCell ref="E86:F87"/>
    <mergeCell ref="G86:H86"/>
    <mergeCell ref="E107:F107"/>
    <mergeCell ref="A127:A129"/>
    <mergeCell ref="B127:B129"/>
    <mergeCell ref="C127:C129"/>
    <mergeCell ref="D127:D129"/>
    <mergeCell ref="E127:F128"/>
    <mergeCell ref="G127:H127"/>
    <mergeCell ref="I127:J127"/>
    <mergeCell ref="K127:L128"/>
    <mergeCell ref="M127:M129"/>
    <mergeCell ref="G128:H128"/>
    <mergeCell ref="I86:J86"/>
    <mergeCell ref="K86:L87"/>
    <mergeCell ref="M86:M88"/>
    <mergeCell ref="G87:H87"/>
  </mergeCells>
  <printOptions/>
  <pageMargins left="1.196850394" right="1.02362204724409" top="0.2" bottom="0.196850393700787" header="0.31496062992126" footer="0.31496062992126"/>
  <pageSetup orientation="landscape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5"/>
  <sheetViews>
    <sheetView zoomScalePageLayoutView="0" workbookViewId="0" topLeftCell="A1">
      <pane xSplit="2" ySplit="3" topLeftCell="E1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34" sqref="H134"/>
    </sheetView>
  </sheetViews>
  <sheetFormatPr defaultColWidth="9.140625" defaultRowHeight="15"/>
  <cols>
    <col min="1" max="1" width="4.57421875" style="227" customWidth="1"/>
    <col min="2" max="2" width="23.57421875" style="227" customWidth="1"/>
    <col min="3" max="3" width="8.421875" style="227" customWidth="1"/>
    <col min="4" max="4" width="15.7109375" style="227" customWidth="1"/>
    <col min="5" max="5" width="7.57421875" style="316" customWidth="1"/>
    <col min="6" max="6" width="15.7109375" style="316" customWidth="1"/>
    <col min="7" max="7" width="8.28125" style="316" customWidth="1"/>
    <col min="8" max="8" width="15.7109375" style="316" customWidth="1"/>
    <col min="9" max="12" width="10.7109375" style="227" customWidth="1"/>
    <col min="13" max="13" width="6.421875" style="227" customWidth="1"/>
    <col min="14" max="14" width="17.00390625" style="227" customWidth="1"/>
    <col min="15" max="15" width="18.57421875" style="227" customWidth="1"/>
    <col min="16" max="17" width="9.140625" style="227" customWidth="1"/>
    <col min="18" max="18" width="15.00390625" style="227" bestFit="1" customWidth="1"/>
    <col min="19" max="16384" width="9.140625" style="227" customWidth="1"/>
  </cols>
  <sheetData>
    <row r="1" spans="1:8" ht="18.75">
      <c r="A1" s="1" t="s">
        <v>20</v>
      </c>
      <c r="B1" s="17"/>
      <c r="C1" s="17"/>
      <c r="D1" s="17"/>
      <c r="E1" s="17"/>
      <c r="F1" s="17"/>
      <c r="G1" s="17"/>
      <c r="H1" s="17"/>
    </row>
    <row r="2" spans="1:4" ht="15">
      <c r="A2" s="8" t="s">
        <v>169</v>
      </c>
      <c r="B2" s="316"/>
      <c r="C2" s="316"/>
      <c r="D2" s="316"/>
    </row>
    <row r="3" spans="1:8" ht="15">
      <c r="A3" s="2" t="s">
        <v>214</v>
      </c>
      <c r="C3" s="316"/>
      <c r="D3" s="316"/>
      <c r="E3" s="184"/>
      <c r="F3" s="184"/>
      <c r="G3" s="184"/>
      <c r="H3" s="184"/>
    </row>
    <row r="4" spans="1:8" ht="15.75" thickBot="1">
      <c r="A4" s="2" t="s">
        <v>12</v>
      </c>
      <c r="C4" s="316"/>
      <c r="D4" s="316"/>
      <c r="E4" s="184"/>
      <c r="F4" s="184"/>
      <c r="G4" s="184"/>
      <c r="H4" s="184"/>
    </row>
    <row r="5" spans="1:15" ht="15.75" customHeight="1" thickTop="1">
      <c r="A5" s="675" t="s">
        <v>0</v>
      </c>
      <c r="B5" s="675" t="s">
        <v>1</v>
      </c>
      <c r="C5" s="635" t="s">
        <v>2</v>
      </c>
      <c r="D5" s="684" t="s">
        <v>10</v>
      </c>
      <c r="E5" s="707" t="s">
        <v>21</v>
      </c>
      <c r="F5" s="708"/>
      <c r="G5" s="690" t="s">
        <v>7</v>
      </c>
      <c r="H5" s="692"/>
      <c r="I5" s="709" t="s">
        <v>3</v>
      </c>
      <c r="J5" s="674"/>
      <c r="K5" s="674"/>
      <c r="L5" s="710"/>
      <c r="M5" s="702" t="s">
        <v>22</v>
      </c>
      <c r="N5" s="703"/>
      <c r="O5" s="638" t="s">
        <v>8</v>
      </c>
    </row>
    <row r="6" spans="1:15" ht="15" customHeight="1">
      <c r="A6" s="676"/>
      <c r="B6" s="676"/>
      <c r="C6" s="636"/>
      <c r="D6" s="685"/>
      <c r="E6" s="641" t="s">
        <v>42</v>
      </c>
      <c r="F6" s="641" t="s">
        <v>13</v>
      </c>
      <c r="G6" s="695"/>
      <c r="H6" s="706"/>
      <c r="I6" s="134" t="s">
        <v>183</v>
      </c>
      <c r="J6" s="379" t="s">
        <v>185</v>
      </c>
      <c r="K6" s="379" t="s">
        <v>187</v>
      </c>
      <c r="L6" s="418">
        <v>42947</v>
      </c>
      <c r="M6" s="704"/>
      <c r="N6" s="705"/>
      <c r="O6" s="639"/>
    </row>
    <row r="7" spans="1:15" ht="78.75" customHeight="1" thickBot="1">
      <c r="A7" s="677"/>
      <c r="B7" s="677"/>
      <c r="C7" s="637"/>
      <c r="D7" s="686"/>
      <c r="E7" s="640"/>
      <c r="F7" s="640"/>
      <c r="G7" s="381" t="s">
        <v>42</v>
      </c>
      <c r="H7" s="381" t="s">
        <v>13</v>
      </c>
      <c r="I7" s="219" t="s">
        <v>184</v>
      </c>
      <c r="J7" s="219" t="s">
        <v>186</v>
      </c>
      <c r="K7" s="45" t="s">
        <v>188</v>
      </c>
      <c r="L7" s="45" t="s">
        <v>212</v>
      </c>
      <c r="M7" s="111" t="s">
        <v>42</v>
      </c>
      <c r="N7" s="383" t="s">
        <v>13</v>
      </c>
      <c r="O7" s="640"/>
    </row>
    <row r="8" spans="1:15" ht="15.75" thickTop="1">
      <c r="A8" s="231">
        <v>1</v>
      </c>
      <c r="B8" s="232" t="s">
        <v>14</v>
      </c>
      <c r="C8" s="231" t="s">
        <v>4</v>
      </c>
      <c r="D8" s="25">
        <v>11000</v>
      </c>
      <c r="E8" s="385">
        <v>0</v>
      </c>
      <c r="F8" s="26">
        <f>E8*D8</f>
        <v>0</v>
      </c>
      <c r="G8" s="100">
        <v>0</v>
      </c>
      <c r="H8" s="98">
        <f>G8*D8</f>
        <v>0</v>
      </c>
      <c r="I8" s="113"/>
      <c r="J8" s="113"/>
      <c r="K8" s="47"/>
      <c r="L8" s="47"/>
      <c r="M8" s="47">
        <f>E8+G8-I8-J8-K8-L8</f>
        <v>0</v>
      </c>
      <c r="N8" s="81">
        <f aca="true" t="shared" si="0" ref="N8:N19">M8*D8</f>
        <v>0</v>
      </c>
      <c r="O8" s="233"/>
    </row>
    <row r="9" spans="1:15" ht="15">
      <c r="A9" s="231">
        <v>2</v>
      </c>
      <c r="B9" s="232" t="s">
        <v>15</v>
      </c>
      <c r="C9" s="231" t="s">
        <v>9</v>
      </c>
      <c r="D9" s="25">
        <v>25000</v>
      </c>
      <c r="E9" s="385">
        <v>0</v>
      </c>
      <c r="F9" s="26">
        <f aca="true" t="shared" si="1" ref="F9:F19">E9*D9</f>
        <v>0</v>
      </c>
      <c r="G9" s="101">
        <v>0</v>
      </c>
      <c r="H9" s="98">
        <f aca="true" t="shared" si="2" ref="H9:H19">G9*D9</f>
        <v>0</v>
      </c>
      <c r="I9" s="114"/>
      <c r="J9" s="114"/>
      <c r="K9" s="49"/>
      <c r="L9" s="47"/>
      <c r="M9" s="47">
        <f aca="true" t="shared" si="3" ref="M9:M19">E9+G9-I9-J9-K9-L9</f>
        <v>0</v>
      </c>
      <c r="N9" s="81">
        <f t="shared" si="0"/>
        <v>0</v>
      </c>
      <c r="O9" s="50"/>
    </row>
    <row r="10" spans="1:15" ht="15">
      <c r="A10" s="231">
        <v>3</v>
      </c>
      <c r="B10" s="232" t="s">
        <v>23</v>
      </c>
      <c r="C10" s="231" t="s">
        <v>9</v>
      </c>
      <c r="D10" s="25">
        <v>85000</v>
      </c>
      <c r="E10" s="385">
        <v>0</v>
      </c>
      <c r="F10" s="26">
        <f t="shared" si="1"/>
        <v>0</v>
      </c>
      <c r="G10" s="101">
        <v>0</v>
      </c>
      <c r="H10" s="98">
        <f t="shared" si="2"/>
        <v>0</v>
      </c>
      <c r="I10" s="114"/>
      <c r="J10" s="114"/>
      <c r="K10" s="49"/>
      <c r="L10" s="47"/>
      <c r="M10" s="47">
        <f t="shared" si="3"/>
        <v>0</v>
      </c>
      <c r="N10" s="81">
        <f t="shared" si="0"/>
        <v>0</v>
      </c>
      <c r="O10" s="50"/>
    </row>
    <row r="11" spans="1:15" ht="15">
      <c r="A11" s="231">
        <v>4</v>
      </c>
      <c r="B11" s="232" t="s">
        <v>16</v>
      </c>
      <c r="C11" s="231" t="s">
        <v>4</v>
      </c>
      <c r="D11" s="25">
        <v>19000</v>
      </c>
      <c r="E11" s="385">
        <v>0</v>
      </c>
      <c r="F11" s="26">
        <f t="shared" si="1"/>
        <v>0</v>
      </c>
      <c r="G11" s="101">
        <v>0</v>
      </c>
      <c r="H11" s="98">
        <f t="shared" si="2"/>
        <v>0</v>
      </c>
      <c r="I11" s="114"/>
      <c r="J11" s="114"/>
      <c r="K11" s="49"/>
      <c r="L11" s="47"/>
      <c r="M11" s="47">
        <f t="shared" si="3"/>
        <v>0</v>
      </c>
      <c r="N11" s="81">
        <f t="shared" si="0"/>
        <v>0</v>
      </c>
      <c r="O11" s="50"/>
    </row>
    <row r="12" spans="1:15" ht="15">
      <c r="A12" s="231">
        <v>5</v>
      </c>
      <c r="B12" s="232" t="s">
        <v>17</v>
      </c>
      <c r="C12" s="231" t="s">
        <v>11</v>
      </c>
      <c r="D12" s="25">
        <v>11896.908</v>
      </c>
      <c r="E12" s="385">
        <v>0</v>
      </c>
      <c r="F12" s="26">
        <f t="shared" si="1"/>
        <v>0</v>
      </c>
      <c r="G12" s="101">
        <v>0</v>
      </c>
      <c r="H12" s="98">
        <f t="shared" si="2"/>
        <v>0</v>
      </c>
      <c r="I12" s="114"/>
      <c r="J12" s="114"/>
      <c r="K12" s="49"/>
      <c r="L12" s="47"/>
      <c r="M12" s="47">
        <f t="shared" si="3"/>
        <v>0</v>
      </c>
      <c r="N12" s="81">
        <f t="shared" si="0"/>
        <v>0</v>
      </c>
      <c r="O12" s="50"/>
    </row>
    <row r="13" spans="1:15" ht="15">
      <c r="A13" s="231">
        <v>6</v>
      </c>
      <c r="B13" s="232" t="s">
        <v>18</v>
      </c>
      <c r="C13" s="231" t="s">
        <v>11</v>
      </c>
      <c r="D13" s="25">
        <v>10010.050251256282</v>
      </c>
      <c r="E13" s="385">
        <v>0</v>
      </c>
      <c r="F13" s="26">
        <f t="shared" si="1"/>
        <v>0</v>
      </c>
      <c r="G13" s="101">
        <v>0</v>
      </c>
      <c r="H13" s="98">
        <f t="shared" si="2"/>
        <v>0</v>
      </c>
      <c r="I13" s="114"/>
      <c r="J13" s="114"/>
      <c r="K13" s="49"/>
      <c r="L13" s="47"/>
      <c r="M13" s="47">
        <f t="shared" si="3"/>
        <v>0</v>
      </c>
      <c r="N13" s="81">
        <f t="shared" si="0"/>
        <v>0</v>
      </c>
      <c r="O13" s="233"/>
    </row>
    <row r="14" spans="1:15" ht="15">
      <c r="A14" s="18">
        <v>7</v>
      </c>
      <c r="B14" s="19" t="s">
        <v>24</v>
      </c>
      <c r="C14" s="18" t="s">
        <v>19</v>
      </c>
      <c r="D14" s="27">
        <v>25000</v>
      </c>
      <c r="E14" s="388">
        <v>0</v>
      </c>
      <c r="F14" s="28">
        <f t="shared" si="1"/>
        <v>0</v>
      </c>
      <c r="G14" s="101">
        <v>0</v>
      </c>
      <c r="H14" s="98">
        <f t="shared" si="2"/>
        <v>0</v>
      </c>
      <c r="I14" s="115"/>
      <c r="J14" s="115"/>
      <c r="K14" s="52"/>
      <c r="L14" s="69"/>
      <c r="M14" s="47">
        <f t="shared" si="3"/>
        <v>0</v>
      </c>
      <c r="N14" s="81">
        <f t="shared" si="0"/>
        <v>0</v>
      </c>
      <c r="O14" s="21"/>
    </row>
    <row r="15" spans="1:15" ht="15">
      <c r="A15" s="231">
        <v>8</v>
      </c>
      <c r="B15" s="232" t="s">
        <v>14</v>
      </c>
      <c r="C15" s="231" t="s">
        <v>74</v>
      </c>
      <c r="D15" s="25">
        <v>14000</v>
      </c>
      <c r="E15" s="385">
        <v>0</v>
      </c>
      <c r="F15" s="28">
        <f t="shared" si="1"/>
        <v>0</v>
      </c>
      <c r="G15" s="101">
        <v>0</v>
      </c>
      <c r="H15" s="98">
        <f t="shared" si="2"/>
        <v>0</v>
      </c>
      <c r="I15" s="114"/>
      <c r="J15" s="114"/>
      <c r="K15" s="49"/>
      <c r="L15" s="47"/>
      <c r="M15" s="47">
        <f t="shared" si="3"/>
        <v>0</v>
      </c>
      <c r="N15" s="81">
        <f t="shared" si="0"/>
        <v>0</v>
      </c>
      <c r="O15" s="233"/>
    </row>
    <row r="16" spans="1:15" ht="15">
      <c r="A16" s="231">
        <v>9</v>
      </c>
      <c r="B16" s="232" t="s">
        <v>15</v>
      </c>
      <c r="C16" s="231" t="s">
        <v>33</v>
      </c>
      <c r="D16" s="25">
        <v>28000</v>
      </c>
      <c r="E16" s="385">
        <v>0</v>
      </c>
      <c r="F16" s="28">
        <f t="shared" si="1"/>
        <v>0</v>
      </c>
      <c r="G16" s="101">
        <v>0</v>
      </c>
      <c r="H16" s="98">
        <f t="shared" si="2"/>
        <v>0</v>
      </c>
      <c r="I16" s="114"/>
      <c r="J16" s="114"/>
      <c r="K16" s="49"/>
      <c r="L16" s="47"/>
      <c r="M16" s="47">
        <f t="shared" si="3"/>
        <v>0</v>
      </c>
      <c r="N16" s="81">
        <f t="shared" si="0"/>
        <v>0</v>
      </c>
      <c r="O16" s="233"/>
    </row>
    <row r="17" spans="1:15" ht="15">
      <c r="A17" s="231">
        <v>10</v>
      </c>
      <c r="B17" s="232" t="s">
        <v>23</v>
      </c>
      <c r="C17" s="231" t="s">
        <v>33</v>
      </c>
      <c r="D17" s="25">
        <v>71000</v>
      </c>
      <c r="E17" s="385">
        <v>0</v>
      </c>
      <c r="F17" s="28">
        <f t="shared" si="1"/>
        <v>0</v>
      </c>
      <c r="G17" s="101">
        <v>0</v>
      </c>
      <c r="H17" s="98">
        <f t="shared" si="2"/>
        <v>0</v>
      </c>
      <c r="I17" s="114"/>
      <c r="J17" s="114"/>
      <c r="K17" s="49"/>
      <c r="L17" s="47"/>
      <c r="M17" s="47">
        <f t="shared" si="3"/>
        <v>0</v>
      </c>
      <c r="N17" s="81">
        <f t="shared" si="0"/>
        <v>0</v>
      </c>
      <c r="O17" s="233"/>
    </row>
    <row r="18" spans="1:15" ht="15">
      <c r="A18" s="231">
        <v>11</v>
      </c>
      <c r="B18" s="232" t="s">
        <v>16</v>
      </c>
      <c r="C18" s="231" t="s">
        <v>74</v>
      </c>
      <c r="D18" s="25">
        <v>18200</v>
      </c>
      <c r="E18" s="385">
        <v>0</v>
      </c>
      <c r="F18" s="28">
        <f t="shared" si="1"/>
        <v>0</v>
      </c>
      <c r="G18" s="101">
        <v>0</v>
      </c>
      <c r="H18" s="98">
        <f t="shared" si="2"/>
        <v>0</v>
      </c>
      <c r="I18" s="114"/>
      <c r="J18" s="114"/>
      <c r="K18" s="49"/>
      <c r="L18" s="47"/>
      <c r="M18" s="47">
        <f t="shared" si="3"/>
        <v>0</v>
      </c>
      <c r="N18" s="81">
        <f t="shared" si="0"/>
        <v>0</v>
      </c>
      <c r="O18" s="233"/>
    </row>
    <row r="19" spans="1:15" ht="15.75" thickBot="1">
      <c r="A19" s="57">
        <v>12</v>
      </c>
      <c r="B19" s="103" t="s">
        <v>24</v>
      </c>
      <c r="C19" s="57" t="s">
        <v>62</v>
      </c>
      <c r="D19" s="104">
        <v>37500</v>
      </c>
      <c r="E19" s="387">
        <v>0</v>
      </c>
      <c r="F19" s="28">
        <f t="shared" si="1"/>
        <v>0</v>
      </c>
      <c r="G19" s="101">
        <v>0</v>
      </c>
      <c r="H19" s="98">
        <f t="shared" si="2"/>
        <v>0</v>
      </c>
      <c r="I19" s="116"/>
      <c r="J19" s="116"/>
      <c r="K19" s="92"/>
      <c r="L19" s="69"/>
      <c r="M19" s="47">
        <f t="shared" si="3"/>
        <v>0</v>
      </c>
      <c r="N19" s="81">
        <f t="shared" si="0"/>
        <v>0</v>
      </c>
      <c r="O19" s="108"/>
    </row>
    <row r="20" spans="1:15" ht="16.5" thickBot="1" thickTop="1">
      <c r="A20" s="207" t="s">
        <v>43</v>
      </c>
      <c r="B20" s="207"/>
      <c r="C20" s="207"/>
      <c r="D20" s="23"/>
      <c r="E20" s="207"/>
      <c r="F20" s="11">
        <f>SUM(F8:F14)</f>
        <v>0</v>
      </c>
      <c r="G20" s="11"/>
      <c r="H20" s="11">
        <f>SUM(H8:H19)</f>
        <v>0</v>
      </c>
      <c r="I20" s="117"/>
      <c r="J20" s="117"/>
      <c r="K20" s="24"/>
      <c r="L20" s="24"/>
      <c r="M20" s="71"/>
      <c r="N20" s="210">
        <f>SUM(N8:N14)</f>
        <v>0</v>
      </c>
      <c r="O20" s="24"/>
    </row>
    <row r="21" spans="1:15" ht="15.75" thickTop="1">
      <c r="A21" s="72"/>
      <c r="B21" s="72"/>
      <c r="C21" s="72"/>
      <c r="D21" s="73"/>
      <c r="E21" s="72"/>
      <c r="F21" s="74"/>
      <c r="G21" s="74"/>
      <c r="H21" s="74"/>
      <c r="I21" s="75"/>
      <c r="J21" s="75"/>
      <c r="K21" s="75"/>
      <c r="L21" s="75"/>
      <c r="M21" s="77"/>
      <c r="N21" s="76"/>
      <c r="O21" s="75"/>
    </row>
    <row r="22" spans="1:15" ht="15.75">
      <c r="A22" s="236">
        <v>1</v>
      </c>
      <c r="B22" s="240" t="s">
        <v>150</v>
      </c>
      <c r="D22" s="244" t="s">
        <v>151</v>
      </c>
      <c r="F22" s="241"/>
      <c r="G22" s="237"/>
      <c r="H22" s="237"/>
      <c r="K22" s="229"/>
      <c r="L22" s="229"/>
      <c r="M22" s="75"/>
      <c r="N22" s="316" t="s">
        <v>189</v>
      </c>
      <c r="O22" s="75"/>
    </row>
    <row r="23" spans="1:15" ht="15.75">
      <c r="A23" s="236"/>
      <c r="B23" s="240" t="s">
        <v>170</v>
      </c>
      <c r="D23" s="242"/>
      <c r="F23" s="243"/>
      <c r="G23" s="237"/>
      <c r="H23" s="237"/>
      <c r="K23" s="230"/>
      <c r="L23" s="230"/>
      <c r="M23" s="75"/>
      <c r="N23" s="316" t="s">
        <v>163</v>
      </c>
      <c r="O23" s="75"/>
    </row>
    <row r="24" spans="1:15" ht="15.75">
      <c r="A24" s="236"/>
      <c r="B24" s="240"/>
      <c r="D24" s="243"/>
      <c r="F24" s="243"/>
      <c r="G24" s="237"/>
      <c r="H24" s="237"/>
      <c r="K24" s="229"/>
      <c r="L24" s="229"/>
      <c r="M24" s="75"/>
      <c r="N24" s="316"/>
      <c r="O24" s="226"/>
    </row>
    <row r="25" spans="6:15" ht="15.75">
      <c r="F25" s="243"/>
      <c r="G25" s="237"/>
      <c r="H25" s="237"/>
      <c r="K25" s="229"/>
      <c r="L25" s="229"/>
      <c r="M25" s="75"/>
      <c r="N25" s="248"/>
      <c r="O25" s="226"/>
    </row>
    <row r="26" spans="1:15" ht="15.75">
      <c r="A26" s="236">
        <v>2</v>
      </c>
      <c r="B26" s="240" t="s">
        <v>178</v>
      </c>
      <c r="D26" s="242" t="s">
        <v>155</v>
      </c>
      <c r="F26" s="243"/>
      <c r="G26" s="237"/>
      <c r="H26" s="237"/>
      <c r="K26" s="229"/>
      <c r="L26" s="229"/>
      <c r="M26" s="75"/>
      <c r="N26" s="248"/>
      <c r="O26" s="226"/>
    </row>
    <row r="27" spans="1:15" ht="15.75">
      <c r="A27" s="236"/>
      <c r="B27" s="240" t="s">
        <v>162</v>
      </c>
      <c r="D27" s="243"/>
      <c r="F27" s="241"/>
      <c r="G27" s="237"/>
      <c r="K27" s="228"/>
      <c r="L27" s="228"/>
      <c r="M27" s="75"/>
      <c r="N27" s="228"/>
      <c r="O27" s="226"/>
    </row>
    <row r="28" spans="1:15" ht="15.75">
      <c r="A28" s="236"/>
      <c r="B28" s="240"/>
      <c r="D28" s="240"/>
      <c r="F28" s="241"/>
      <c r="G28" s="237"/>
      <c r="K28" s="228"/>
      <c r="L28" s="228"/>
      <c r="M28" s="75"/>
      <c r="O28" s="226"/>
    </row>
    <row r="29" spans="5:15" ht="15.75">
      <c r="E29" s="241"/>
      <c r="F29" s="241"/>
      <c r="G29" s="237"/>
      <c r="K29" s="228"/>
      <c r="L29" s="228"/>
      <c r="M29" s="75"/>
      <c r="N29" s="315" t="s">
        <v>148</v>
      </c>
      <c r="O29" s="226"/>
    </row>
    <row r="30" spans="1:15" ht="15.75">
      <c r="A30" s="236">
        <v>3</v>
      </c>
      <c r="B30" s="240" t="s">
        <v>156</v>
      </c>
      <c r="D30" s="244" t="s">
        <v>155</v>
      </c>
      <c r="E30" s="245"/>
      <c r="F30" s="245"/>
      <c r="G30" s="238"/>
      <c r="K30" s="248"/>
      <c r="L30" s="248"/>
      <c r="M30" s="75"/>
      <c r="N30" s="316" t="s">
        <v>149</v>
      </c>
      <c r="O30" s="75"/>
    </row>
    <row r="31" spans="1:15" ht="15.75">
      <c r="A31" s="236"/>
      <c r="B31" s="240" t="s">
        <v>158</v>
      </c>
      <c r="C31" s="240"/>
      <c r="D31" s="240"/>
      <c r="E31" s="239"/>
      <c r="F31" s="239"/>
      <c r="G31" s="238"/>
      <c r="H31" s="316" t="s">
        <v>133</v>
      </c>
      <c r="K31" s="248"/>
      <c r="L31" s="248"/>
      <c r="M31" s="75"/>
      <c r="N31" s="75"/>
      <c r="O31" s="75"/>
    </row>
    <row r="32" spans="1:15" ht="15">
      <c r="A32" s="72"/>
      <c r="B32" s="72"/>
      <c r="C32" s="72"/>
      <c r="D32" s="73"/>
      <c r="E32" s="72"/>
      <c r="F32" s="74"/>
      <c r="G32" s="74"/>
      <c r="H32" s="316" t="s">
        <v>153</v>
      </c>
      <c r="K32" s="75"/>
      <c r="L32" s="75"/>
      <c r="M32" s="137"/>
      <c r="N32" s="75"/>
      <c r="O32" s="75"/>
    </row>
    <row r="33" spans="1:15" ht="15">
      <c r="A33" s="72"/>
      <c r="B33" s="72"/>
      <c r="C33" s="72"/>
      <c r="D33" s="73"/>
      <c r="E33" s="72"/>
      <c r="F33" s="74"/>
      <c r="G33" s="74"/>
      <c r="H33" s="316" t="s">
        <v>154</v>
      </c>
      <c r="K33" s="75"/>
      <c r="L33" s="75"/>
      <c r="M33" s="137"/>
      <c r="N33" s="75"/>
      <c r="O33" s="75"/>
    </row>
    <row r="34" spans="1:15" ht="15">
      <c r="A34" s="72"/>
      <c r="B34" s="72"/>
      <c r="C34" s="72"/>
      <c r="D34" s="73"/>
      <c r="E34" s="72"/>
      <c r="F34" s="74"/>
      <c r="G34" s="74"/>
      <c r="H34" s="227"/>
      <c r="K34" s="75"/>
      <c r="L34" s="75"/>
      <c r="M34" s="137"/>
      <c r="N34" s="75"/>
      <c r="O34" s="75"/>
    </row>
    <row r="35" spans="1:15" ht="15">
      <c r="A35" s="72"/>
      <c r="B35" s="72"/>
      <c r="C35" s="72"/>
      <c r="D35" s="73"/>
      <c r="E35" s="72"/>
      <c r="F35" s="74"/>
      <c r="G35" s="74"/>
      <c r="H35" s="227"/>
      <c r="K35" s="75"/>
      <c r="L35" s="75"/>
      <c r="M35" s="137"/>
      <c r="N35" s="75"/>
      <c r="O35" s="75"/>
    </row>
    <row r="36" spans="1:15" ht="15">
      <c r="A36" s="72"/>
      <c r="B36" s="72"/>
      <c r="C36" s="72"/>
      <c r="D36" s="73"/>
      <c r="E36" s="72"/>
      <c r="F36" s="74"/>
      <c r="G36" s="74"/>
      <c r="H36" s="227"/>
      <c r="I36" s="75"/>
      <c r="J36" s="75"/>
      <c r="K36" s="75"/>
      <c r="L36" s="75"/>
      <c r="M36" s="137"/>
      <c r="N36" s="75"/>
      <c r="O36" s="75"/>
    </row>
    <row r="37" spans="1:15" ht="15">
      <c r="A37" s="72"/>
      <c r="B37" s="72"/>
      <c r="C37" s="72"/>
      <c r="D37" s="73"/>
      <c r="E37" s="72"/>
      <c r="F37" s="74"/>
      <c r="G37" s="74"/>
      <c r="H37" s="315" t="s">
        <v>157</v>
      </c>
      <c r="I37" s="75"/>
      <c r="J37" s="75"/>
      <c r="K37" s="75"/>
      <c r="L37" s="75"/>
      <c r="M37" s="137"/>
      <c r="N37" s="75"/>
      <c r="O37" s="75"/>
    </row>
    <row r="38" spans="1:15" ht="15">
      <c r="A38" s="72"/>
      <c r="B38" s="72"/>
      <c r="C38" s="72"/>
      <c r="D38" s="73"/>
      <c r="E38" s="72"/>
      <c r="F38" s="74"/>
      <c r="G38" s="74"/>
      <c r="H38" s="316" t="s">
        <v>159</v>
      </c>
      <c r="I38" s="75"/>
      <c r="J38" s="75"/>
      <c r="K38" s="75"/>
      <c r="L38" s="75"/>
      <c r="M38" s="137"/>
      <c r="N38" s="75"/>
      <c r="O38" s="75"/>
    </row>
    <row r="39" spans="1:15" ht="15">
      <c r="A39" s="72"/>
      <c r="B39" s="72"/>
      <c r="C39" s="72"/>
      <c r="D39" s="73"/>
      <c r="E39" s="72"/>
      <c r="F39" s="74"/>
      <c r="G39" s="74"/>
      <c r="H39" s="316" t="s">
        <v>160</v>
      </c>
      <c r="I39" s="75"/>
      <c r="J39" s="75"/>
      <c r="K39" s="75"/>
      <c r="L39" s="75"/>
      <c r="M39" s="137"/>
      <c r="N39" s="75"/>
      <c r="O39" s="75"/>
    </row>
    <row r="40" spans="1:15" ht="15">
      <c r="A40" s="72"/>
      <c r="B40" s="72"/>
      <c r="C40" s="72"/>
      <c r="D40" s="73"/>
      <c r="E40" s="72"/>
      <c r="F40" s="74"/>
      <c r="G40" s="74"/>
      <c r="H40" s="74"/>
      <c r="I40" s="75"/>
      <c r="J40" s="75"/>
      <c r="K40" s="75"/>
      <c r="L40" s="75"/>
      <c r="M40" s="137"/>
      <c r="N40" s="75"/>
      <c r="O40" s="75"/>
    </row>
    <row r="41" spans="1:15" ht="15">
      <c r="A41" s="72"/>
      <c r="B41" s="72"/>
      <c r="C41" s="72"/>
      <c r="D41" s="73"/>
      <c r="E41" s="72"/>
      <c r="F41" s="74"/>
      <c r="G41" s="74"/>
      <c r="H41" s="74"/>
      <c r="I41" s="75"/>
      <c r="J41" s="75"/>
      <c r="K41" s="75"/>
      <c r="L41" s="75"/>
      <c r="M41" s="137"/>
      <c r="N41" s="75"/>
      <c r="O41" s="75"/>
    </row>
    <row r="42" spans="1:15" ht="15">
      <c r="A42" s="72"/>
      <c r="B42" s="72"/>
      <c r="C42" s="72"/>
      <c r="D42" s="73"/>
      <c r="E42" s="72"/>
      <c r="F42" s="74"/>
      <c r="G42" s="74"/>
      <c r="H42" s="74"/>
      <c r="I42" s="75"/>
      <c r="J42" s="75"/>
      <c r="K42" s="75"/>
      <c r="L42" s="75"/>
      <c r="M42" s="137"/>
      <c r="N42" s="75"/>
      <c r="O42" s="75"/>
    </row>
    <row r="43" spans="1:15" ht="15">
      <c r="A43" s="72"/>
      <c r="B43" s="72"/>
      <c r="C43" s="72"/>
      <c r="D43" s="73"/>
      <c r="E43" s="72"/>
      <c r="F43" s="74"/>
      <c r="G43" s="74"/>
      <c r="H43" s="74"/>
      <c r="I43" s="75"/>
      <c r="J43" s="75"/>
      <c r="K43" s="75"/>
      <c r="L43" s="75"/>
      <c r="M43" s="137"/>
      <c r="N43" s="75"/>
      <c r="O43" s="75"/>
    </row>
    <row r="44" spans="1:15" ht="15">
      <c r="A44" s="72"/>
      <c r="B44" s="72"/>
      <c r="C44" s="72"/>
      <c r="D44" s="73"/>
      <c r="E44" s="72"/>
      <c r="F44" s="74"/>
      <c r="G44" s="74"/>
      <c r="H44" s="74"/>
      <c r="I44" s="75"/>
      <c r="J44" s="75"/>
      <c r="K44" s="75"/>
      <c r="L44" s="75"/>
      <c r="M44" s="137"/>
      <c r="N44" s="75"/>
      <c r="O44" s="75"/>
    </row>
    <row r="45" spans="1:14" ht="15.75" thickBot="1">
      <c r="A45" s="2" t="s">
        <v>49</v>
      </c>
      <c r="B45" s="215"/>
      <c r="C45" s="29"/>
      <c r="D45" s="29"/>
      <c r="E45" s="215"/>
      <c r="F45" s="215"/>
      <c r="G45" s="215"/>
      <c r="H45" s="215"/>
      <c r="M45" s="213"/>
      <c r="N45" s="212"/>
    </row>
    <row r="46" spans="1:15" ht="22.5" customHeight="1" thickTop="1">
      <c r="A46" s="635" t="s">
        <v>0</v>
      </c>
      <c r="B46" s="635" t="s">
        <v>1</v>
      </c>
      <c r="C46" s="635" t="s">
        <v>2</v>
      </c>
      <c r="D46" s="638" t="s">
        <v>10</v>
      </c>
      <c r="E46" s="651" t="s">
        <v>21</v>
      </c>
      <c r="F46" s="652"/>
      <c r="G46" s="661" t="s">
        <v>7</v>
      </c>
      <c r="H46" s="661"/>
      <c r="I46" s="657" t="s">
        <v>3</v>
      </c>
      <c r="J46" s="658"/>
      <c r="K46" s="658"/>
      <c r="L46" s="683"/>
      <c r="M46" s="633" t="s">
        <v>22</v>
      </c>
      <c r="N46" s="633"/>
      <c r="O46" s="638" t="s">
        <v>115</v>
      </c>
    </row>
    <row r="47" spans="1:15" ht="15">
      <c r="A47" s="636"/>
      <c r="B47" s="636"/>
      <c r="C47" s="636"/>
      <c r="D47" s="639"/>
      <c r="E47" s="653"/>
      <c r="F47" s="654"/>
      <c r="G47" s="711" t="s">
        <v>208</v>
      </c>
      <c r="H47" s="634"/>
      <c r="I47" s="134" t="s">
        <v>183</v>
      </c>
      <c r="J47" s="379" t="s">
        <v>185</v>
      </c>
      <c r="K47" s="379" t="s">
        <v>187</v>
      </c>
      <c r="L47" s="418">
        <f>L6</f>
        <v>42947</v>
      </c>
      <c r="M47" s="634"/>
      <c r="N47" s="634"/>
      <c r="O47" s="639"/>
    </row>
    <row r="48" spans="1:15" ht="82.5" customHeight="1" thickBot="1">
      <c r="A48" s="637"/>
      <c r="B48" s="637"/>
      <c r="C48" s="637"/>
      <c r="D48" s="640"/>
      <c r="E48" s="380" t="s">
        <v>42</v>
      </c>
      <c r="F48" s="380" t="s">
        <v>13</v>
      </c>
      <c r="G48" s="380" t="s">
        <v>42</v>
      </c>
      <c r="H48" s="380" t="s">
        <v>13</v>
      </c>
      <c r="I48" s="219" t="s">
        <v>184</v>
      </c>
      <c r="J48" s="219" t="s">
        <v>186</v>
      </c>
      <c r="K48" s="45" t="s">
        <v>188</v>
      </c>
      <c r="L48" s="45" t="str">
        <f>L7</f>
        <v>Kebakaran rumah di desa Tawangrejo, Winong</v>
      </c>
      <c r="M48" s="80" t="s">
        <v>42</v>
      </c>
      <c r="N48" s="380" t="s">
        <v>13</v>
      </c>
      <c r="O48" s="640"/>
    </row>
    <row r="49" spans="1:15" ht="15.75" thickTop="1">
      <c r="A49" s="371">
        <v>1</v>
      </c>
      <c r="B49" s="402" t="s">
        <v>131</v>
      </c>
      <c r="C49" s="400" t="s">
        <v>44</v>
      </c>
      <c r="D49" s="404">
        <v>5000</v>
      </c>
      <c r="E49" s="398"/>
      <c r="F49" s="398"/>
      <c r="G49" s="398">
        <v>144</v>
      </c>
      <c r="H49" s="404">
        <f>D49*G49</f>
        <v>720000</v>
      </c>
      <c r="I49" s="410"/>
      <c r="J49" s="410"/>
      <c r="K49" s="411"/>
      <c r="L49" s="411">
        <v>3</v>
      </c>
      <c r="M49" s="407">
        <f>E49+G49-I49-J49-K49-L49</f>
        <v>141</v>
      </c>
      <c r="N49" s="404">
        <f>M49*D49</f>
        <v>705000</v>
      </c>
      <c r="O49" s="423">
        <v>43350</v>
      </c>
    </row>
    <row r="50" spans="1:15" ht="15">
      <c r="A50" s="375">
        <v>2</v>
      </c>
      <c r="B50" s="403" t="s">
        <v>198</v>
      </c>
      <c r="C50" s="401" t="s">
        <v>197</v>
      </c>
      <c r="D50" s="405">
        <v>14700</v>
      </c>
      <c r="E50" s="399"/>
      <c r="F50" s="399"/>
      <c r="G50" s="399">
        <v>10</v>
      </c>
      <c r="H50" s="405">
        <f aca="true" t="shared" si="4" ref="H50:H69">D50*G50</f>
        <v>147000</v>
      </c>
      <c r="I50" s="412"/>
      <c r="J50" s="412"/>
      <c r="K50" s="413"/>
      <c r="L50" s="413"/>
      <c r="M50" s="408">
        <f aca="true" t="shared" si="5" ref="M50:M69">E50+G50-I50-J50-K50-L50</f>
        <v>10</v>
      </c>
      <c r="N50" s="405">
        <f aca="true" t="shared" si="6" ref="N50:N69">M50*D50</f>
        <v>147000</v>
      </c>
      <c r="O50" s="424">
        <v>43472</v>
      </c>
    </row>
    <row r="51" spans="1:15" ht="15">
      <c r="A51" s="375">
        <v>3</v>
      </c>
      <c r="B51" s="403" t="s">
        <v>24</v>
      </c>
      <c r="C51" s="401" t="s">
        <v>44</v>
      </c>
      <c r="D51" s="405">
        <v>6000</v>
      </c>
      <c r="E51" s="399"/>
      <c r="F51" s="399"/>
      <c r="G51" s="399">
        <v>30</v>
      </c>
      <c r="H51" s="405">
        <f t="shared" si="4"/>
        <v>180000</v>
      </c>
      <c r="I51" s="412"/>
      <c r="J51" s="412"/>
      <c r="K51" s="413"/>
      <c r="L51" s="413"/>
      <c r="M51" s="408">
        <f t="shared" si="5"/>
        <v>30</v>
      </c>
      <c r="N51" s="405">
        <f t="shared" si="6"/>
        <v>180000</v>
      </c>
      <c r="O51" s="424">
        <v>43511</v>
      </c>
    </row>
    <row r="52" spans="1:15" ht="15">
      <c r="A52" s="375">
        <v>4</v>
      </c>
      <c r="B52" s="403" t="s">
        <v>199</v>
      </c>
      <c r="C52" s="401" t="s">
        <v>44</v>
      </c>
      <c r="D52" s="405">
        <v>6000</v>
      </c>
      <c r="E52" s="399"/>
      <c r="F52" s="399"/>
      <c r="G52" s="399">
        <v>96</v>
      </c>
      <c r="H52" s="405">
        <f t="shared" si="4"/>
        <v>576000</v>
      </c>
      <c r="I52" s="412"/>
      <c r="J52" s="412"/>
      <c r="K52" s="413"/>
      <c r="L52" s="413">
        <v>3</v>
      </c>
      <c r="M52" s="408">
        <f t="shared" si="5"/>
        <v>93</v>
      </c>
      <c r="N52" s="405">
        <f t="shared" si="6"/>
        <v>558000</v>
      </c>
      <c r="O52" s="424">
        <v>43865</v>
      </c>
    </row>
    <row r="53" spans="1:15" ht="15">
      <c r="A53" s="375">
        <v>5</v>
      </c>
      <c r="B53" s="403" t="s">
        <v>200</v>
      </c>
      <c r="C53" s="401" t="s">
        <v>197</v>
      </c>
      <c r="D53" s="405">
        <v>85000</v>
      </c>
      <c r="E53" s="399"/>
      <c r="F53" s="399"/>
      <c r="G53" s="399">
        <v>10</v>
      </c>
      <c r="H53" s="405">
        <f t="shared" si="4"/>
        <v>850000</v>
      </c>
      <c r="I53" s="412"/>
      <c r="J53" s="412"/>
      <c r="K53" s="413"/>
      <c r="L53" s="413"/>
      <c r="M53" s="408">
        <f t="shared" si="5"/>
        <v>10</v>
      </c>
      <c r="N53" s="405">
        <f t="shared" si="6"/>
        <v>850000</v>
      </c>
      <c r="O53" s="424"/>
    </row>
    <row r="54" spans="1:15" s="590" customFormat="1" ht="15">
      <c r="A54" s="622">
        <v>6</v>
      </c>
      <c r="B54" s="623" t="s">
        <v>70</v>
      </c>
      <c r="C54" s="624" t="s">
        <v>209</v>
      </c>
      <c r="D54" s="625">
        <v>12000</v>
      </c>
      <c r="E54" s="626"/>
      <c r="F54" s="626"/>
      <c r="G54" s="626">
        <v>24</v>
      </c>
      <c r="H54" s="625">
        <f t="shared" si="4"/>
        <v>288000</v>
      </c>
      <c r="I54" s="627"/>
      <c r="J54" s="627"/>
      <c r="K54" s="628"/>
      <c r="L54" s="628"/>
      <c r="M54" s="629">
        <f t="shared" si="5"/>
        <v>24</v>
      </c>
      <c r="N54" s="625">
        <f t="shared" si="6"/>
        <v>288000</v>
      </c>
      <c r="O54" s="630"/>
    </row>
    <row r="55" spans="1:15" ht="15">
      <c r="A55" s="375">
        <v>7</v>
      </c>
      <c r="B55" s="403" t="s">
        <v>201</v>
      </c>
      <c r="C55" s="401" t="s">
        <v>197</v>
      </c>
      <c r="D55" s="405">
        <v>85000</v>
      </c>
      <c r="E55" s="399"/>
      <c r="F55" s="399"/>
      <c r="G55" s="399">
        <v>10</v>
      </c>
      <c r="H55" s="405">
        <f t="shared" si="4"/>
        <v>850000</v>
      </c>
      <c r="I55" s="412"/>
      <c r="J55" s="412"/>
      <c r="K55" s="413"/>
      <c r="L55" s="413"/>
      <c r="M55" s="408">
        <f t="shared" si="5"/>
        <v>10</v>
      </c>
      <c r="N55" s="405">
        <f t="shared" si="6"/>
        <v>850000</v>
      </c>
      <c r="O55" s="424"/>
    </row>
    <row r="56" spans="1:15" ht="15">
      <c r="A56" s="375">
        <v>8</v>
      </c>
      <c r="B56" s="403" t="s">
        <v>202</v>
      </c>
      <c r="C56" s="401" t="s">
        <v>74</v>
      </c>
      <c r="D56" s="405">
        <v>14800</v>
      </c>
      <c r="E56" s="399"/>
      <c r="F56" s="399"/>
      <c r="G56" s="399">
        <v>24</v>
      </c>
      <c r="H56" s="405">
        <f t="shared" si="4"/>
        <v>355200</v>
      </c>
      <c r="I56" s="412"/>
      <c r="J56" s="412"/>
      <c r="K56" s="413">
        <v>1</v>
      </c>
      <c r="L56" s="413">
        <v>1</v>
      </c>
      <c r="M56" s="408">
        <f t="shared" si="5"/>
        <v>22</v>
      </c>
      <c r="N56" s="405">
        <f t="shared" si="6"/>
        <v>325600</v>
      </c>
      <c r="O56" s="424"/>
    </row>
    <row r="57" spans="1:15" ht="15">
      <c r="A57" s="375">
        <v>9</v>
      </c>
      <c r="B57" s="403" t="s">
        <v>203</v>
      </c>
      <c r="C57" s="401" t="s">
        <v>197</v>
      </c>
      <c r="D57" s="405">
        <v>59000</v>
      </c>
      <c r="E57" s="399"/>
      <c r="F57" s="399"/>
      <c r="G57" s="399">
        <v>10</v>
      </c>
      <c r="H57" s="405">
        <f t="shared" si="4"/>
        <v>590000</v>
      </c>
      <c r="I57" s="412"/>
      <c r="J57" s="412"/>
      <c r="K57" s="413">
        <v>1</v>
      </c>
      <c r="L57" s="413"/>
      <c r="M57" s="408">
        <f t="shared" si="5"/>
        <v>9</v>
      </c>
      <c r="N57" s="405">
        <f t="shared" si="6"/>
        <v>531000</v>
      </c>
      <c r="O57" s="424"/>
    </row>
    <row r="58" spans="1:15" ht="15">
      <c r="A58" s="375">
        <v>10</v>
      </c>
      <c r="B58" s="403" t="s">
        <v>68</v>
      </c>
      <c r="C58" s="401" t="s">
        <v>210</v>
      </c>
      <c r="D58" s="405">
        <v>745</v>
      </c>
      <c r="E58" s="399"/>
      <c r="F58" s="399"/>
      <c r="G58" s="399">
        <v>120</v>
      </c>
      <c r="H58" s="405">
        <f t="shared" si="4"/>
        <v>89400</v>
      </c>
      <c r="I58" s="412"/>
      <c r="J58" s="412"/>
      <c r="K58" s="413"/>
      <c r="L58" s="413"/>
      <c r="M58" s="408">
        <f t="shared" si="5"/>
        <v>120</v>
      </c>
      <c r="N58" s="405">
        <f t="shared" si="6"/>
        <v>89400</v>
      </c>
      <c r="O58" s="424">
        <v>43231</v>
      </c>
    </row>
    <row r="59" spans="1:15" ht="15">
      <c r="A59" s="375">
        <v>11</v>
      </c>
      <c r="B59" s="403" t="s">
        <v>69</v>
      </c>
      <c r="C59" s="401" t="s">
        <v>210</v>
      </c>
      <c r="D59" s="405">
        <v>1250</v>
      </c>
      <c r="E59" s="399"/>
      <c r="F59" s="399"/>
      <c r="G59" s="399">
        <v>120</v>
      </c>
      <c r="H59" s="405">
        <f t="shared" si="4"/>
        <v>150000</v>
      </c>
      <c r="I59" s="412"/>
      <c r="J59" s="412"/>
      <c r="K59" s="413"/>
      <c r="L59" s="413"/>
      <c r="M59" s="408">
        <f t="shared" si="5"/>
        <v>120</v>
      </c>
      <c r="N59" s="405">
        <f t="shared" si="6"/>
        <v>150000</v>
      </c>
      <c r="O59" s="424">
        <v>43199</v>
      </c>
    </row>
    <row r="60" spans="1:15" ht="15">
      <c r="A60" s="375">
        <v>12</v>
      </c>
      <c r="B60" s="403" t="s">
        <v>35</v>
      </c>
      <c r="C60" s="401" t="s">
        <v>197</v>
      </c>
      <c r="D60" s="405">
        <v>45500</v>
      </c>
      <c r="E60" s="399"/>
      <c r="F60" s="399"/>
      <c r="G60" s="399">
        <v>10</v>
      </c>
      <c r="H60" s="405">
        <f t="shared" si="4"/>
        <v>455000</v>
      </c>
      <c r="I60" s="412"/>
      <c r="J60" s="412"/>
      <c r="K60" s="413"/>
      <c r="L60" s="413">
        <v>1</v>
      </c>
      <c r="M60" s="408">
        <f t="shared" si="5"/>
        <v>9</v>
      </c>
      <c r="N60" s="405">
        <f t="shared" si="6"/>
        <v>409500</v>
      </c>
      <c r="O60" s="424"/>
    </row>
    <row r="61" spans="1:15" ht="15">
      <c r="A61" s="375">
        <v>13</v>
      </c>
      <c r="B61" s="403" t="s">
        <v>204</v>
      </c>
      <c r="C61" s="401" t="s">
        <v>197</v>
      </c>
      <c r="D61" s="405">
        <v>4500</v>
      </c>
      <c r="E61" s="399"/>
      <c r="F61" s="399"/>
      <c r="G61" s="399">
        <v>20</v>
      </c>
      <c r="H61" s="405">
        <f t="shared" si="4"/>
        <v>90000</v>
      </c>
      <c r="I61" s="412"/>
      <c r="J61" s="412"/>
      <c r="K61" s="413"/>
      <c r="L61" s="413"/>
      <c r="M61" s="408">
        <f t="shared" si="5"/>
        <v>20</v>
      </c>
      <c r="N61" s="405">
        <f t="shared" si="6"/>
        <v>90000</v>
      </c>
      <c r="O61" s="424">
        <v>43892</v>
      </c>
    </row>
    <row r="62" spans="1:15" ht="15">
      <c r="A62" s="375">
        <v>14</v>
      </c>
      <c r="B62" s="403" t="s">
        <v>205</v>
      </c>
      <c r="C62" s="401" t="s">
        <v>197</v>
      </c>
      <c r="D62" s="405">
        <v>16500</v>
      </c>
      <c r="E62" s="399"/>
      <c r="F62" s="399"/>
      <c r="G62" s="399">
        <v>15</v>
      </c>
      <c r="H62" s="405">
        <f t="shared" si="4"/>
        <v>247500</v>
      </c>
      <c r="I62" s="412"/>
      <c r="J62" s="412"/>
      <c r="K62" s="413"/>
      <c r="L62" s="413"/>
      <c r="M62" s="408">
        <f t="shared" si="5"/>
        <v>15</v>
      </c>
      <c r="N62" s="405">
        <f t="shared" si="6"/>
        <v>247500</v>
      </c>
      <c r="O62" s="424"/>
    </row>
    <row r="63" spans="1:15" ht="15">
      <c r="A63" s="375">
        <v>15</v>
      </c>
      <c r="B63" s="403" t="s">
        <v>34</v>
      </c>
      <c r="C63" s="401" t="s">
        <v>197</v>
      </c>
      <c r="D63" s="405">
        <v>130000</v>
      </c>
      <c r="E63" s="399"/>
      <c r="F63" s="399"/>
      <c r="G63" s="399">
        <v>15</v>
      </c>
      <c r="H63" s="405">
        <f t="shared" si="4"/>
        <v>1950000</v>
      </c>
      <c r="I63" s="412"/>
      <c r="J63" s="412"/>
      <c r="K63" s="413">
        <v>1</v>
      </c>
      <c r="L63" s="413">
        <v>1</v>
      </c>
      <c r="M63" s="408">
        <f t="shared" si="5"/>
        <v>13</v>
      </c>
      <c r="N63" s="405">
        <f t="shared" si="6"/>
        <v>1690000</v>
      </c>
      <c r="O63" s="424"/>
    </row>
    <row r="64" spans="1:15" ht="15">
      <c r="A64" s="375">
        <v>16</v>
      </c>
      <c r="B64" s="403" t="s">
        <v>213</v>
      </c>
      <c r="C64" s="401" t="s">
        <v>197</v>
      </c>
      <c r="D64" s="405">
        <v>345</v>
      </c>
      <c r="E64" s="399"/>
      <c r="F64" s="399"/>
      <c r="G64" s="399">
        <v>250</v>
      </c>
      <c r="H64" s="405">
        <f t="shared" si="4"/>
        <v>86250</v>
      </c>
      <c r="I64" s="412"/>
      <c r="J64" s="412"/>
      <c r="K64" s="413">
        <v>50</v>
      </c>
      <c r="L64" s="413">
        <v>10</v>
      </c>
      <c r="M64" s="408">
        <f t="shared" si="5"/>
        <v>190</v>
      </c>
      <c r="N64" s="405">
        <f t="shared" si="6"/>
        <v>65550</v>
      </c>
      <c r="O64" s="424">
        <v>43374</v>
      </c>
    </row>
    <row r="65" spans="1:15" ht="15">
      <c r="A65" s="375">
        <v>17</v>
      </c>
      <c r="B65" s="403" t="s">
        <v>206</v>
      </c>
      <c r="C65" s="401" t="s">
        <v>197</v>
      </c>
      <c r="D65" s="405">
        <v>12900</v>
      </c>
      <c r="E65" s="399"/>
      <c r="F65" s="399"/>
      <c r="G65" s="399">
        <v>24</v>
      </c>
      <c r="H65" s="405">
        <f t="shared" si="4"/>
        <v>309600</v>
      </c>
      <c r="I65" s="412"/>
      <c r="J65" s="412"/>
      <c r="K65" s="413"/>
      <c r="L65" s="413"/>
      <c r="M65" s="408">
        <f t="shared" si="5"/>
        <v>24</v>
      </c>
      <c r="N65" s="405">
        <f t="shared" si="6"/>
        <v>309600</v>
      </c>
      <c r="O65" s="424">
        <v>43532</v>
      </c>
    </row>
    <row r="66" spans="1:15" ht="15">
      <c r="A66" s="375">
        <v>18</v>
      </c>
      <c r="B66" s="403" t="s">
        <v>38</v>
      </c>
      <c r="C66" s="401" t="s">
        <v>211</v>
      </c>
      <c r="D66" s="405">
        <v>60000</v>
      </c>
      <c r="E66" s="399"/>
      <c r="F66" s="399"/>
      <c r="G66" s="399">
        <v>25</v>
      </c>
      <c r="H66" s="405">
        <f t="shared" si="4"/>
        <v>1500000</v>
      </c>
      <c r="I66" s="412"/>
      <c r="J66" s="412"/>
      <c r="K66" s="413"/>
      <c r="L66" s="413">
        <v>1</v>
      </c>
      <c r="M66" s="408">
        <f t="shared" si="5"/>
        <v>24</v>
      </c>
      <c r="N66" s="405">
        <f t="shared" si="6"/>
        <v>1440000</v>
      </c>
      <c r="O66" s="424">
        <v>43289</v>
      </c>
    </row>
    <row r="67" spans="1:15" ht="15">
      <c r="A67" s="375">
        <v>19</v>
      </c>
      <c r="B67" s="403" t="s">
        <v>61</v>
      </c>
      <c r="C67" s="401" t="s">
        <v>9</v>
      </c>
      <c r="D67" s="405">
        <v>21000</v>
      </c>
      <c r="E67" s="399"/>
      <c r="F67" s="399"/>
      <c r="G67" s="399">
        <v>75</v>
      </c>
      <c r="H67" s="405">
        <f t="shared" si="4"/>
        <v>1575000</v>
      </c>
      <c r="I67" s="412"/>
      <c r="J67" s="412"/>
      <c r="K67" s="413">
        <v>3</v>
      </c>
      <c r="L67" s="413">
        <v>1</v>
      </c>
      <c r="M67" s="408">
        <f t="shared" si="5"/>
        <v>71</v>
      </c>
      <c r="N67" s="405">
        <f t="shared" si="6"/>
        <v>1491000</v>
      </c>
      <c r="O67" s="424">
        <v>43600</v>
      </c>
    </row>
    <row r="68" spans="1:15" ht="15">
      <c r="A68" s="375">
        <v>20</v>
      </c>
      <c r="B68" s="403" t="s">
        <v>207</v>
      </c>
      <c r="C68" s="401" t="s">
        <v>217</v>
      </c>
      <c r="D68" s="405">
        <v>1425</v>
      </c>
      <c r="E68" s="399"/>
      <c r="F68" s="399"/>
      <c r="G68" s="399">
        <v>2000</v>
      </c>
      <c r="H68" s="405">
        <f t="shared" si="4"/>
        <v>2850000</v>
      </c>
      <c r="I68" s="412"/>
      <c r="J68" s="412"/>
      <c r="K68" s="413">
        <v>80</v>
      </c>
      <c r="L68" s="413">
        <v>40</v>
      </c>
      <c r="M68" s="408">
        <f t="shared" si="5"/>
        <v>1880</v>
      </c>
      <c r="N68" s="405">
        <f t="shared" si="6"/>
        <v>2679000</v>
      </c>
      <c r="O68" s="424">
        <v>43118</v>
      </c>
    </row>
    <row r="69" spans="1:15" ht="15">
      <c r="A69" s="375">
        <v>21</v>
      </c>
      <c r="B69" s="403" t="s">
        <v>76</v>
      </c>
      <c r="C69" s="401" t="s">
        <v>74</v>
      </c>
      <c r="D69" s="405">
        <v>13000</v>
      </c>
      <c r="E69" s="399"/>
      <c r="F69" s="399"/>
      <c r="G69" s="399">
        <v>100</v>
      </c>
      <c r="H69" s="405">
        <f t="shared" si="4"/>
        <v>1300000</v>
      </c>
      <c r="I69" s="412"/>
      <c r="J69" s="412"/>
      <c r="K69" s="413">
        <v>5</v>
      </c>
      <c r="L69" s="413">
        <v>5</v>
      </c>
      <c r="M69" s="408">
        <f t="shared" si="5"/>
        <v>90</v>
      </c>
      <c r="N69" s="405">
        <f t="shared" si="6"/>
        <v>1170000</v>
      </c>
      <c r="O69" s="424"/>
    </row>
    <row r="70" spans="1:15" ht="15.75" thickBot="1">
      <c r="A70" s="57"/>
      <c r="B70" s="58"/>
      <c r="C70" s="57"/>
      <c r="D70" s="406"/>
      <c r="E70" s="92"/>
      <c r="F70" s="363"/>
      <c r="G70" s="153"/>
      <c r="H70" s="364"/>
      <c r="I70" s="378"/>
      <c r="J70" s="378"/>
      <c r="K70" s="378"/>
      <c r="L70" s="378"/>
      <c r="M70" s="409"/>
      <c r="N70" s="147"/>
      <c r="O70" s="425"/>
    </row>
    <row r="71" spans="1:15" ht="16.5" thickBot="1" thickTop="1">
      <c r="A71" s="93" t="s">
        <v>50</v>
      </c>
      <c r="B71" s="94"/>
      <c r="C71" s="94"/>
      <c r="D71" s="94"/>
      <c r="E71" s="95"/>
      <c r="F71" s="278">
        <f>SUM(F49:F70)</f>
        <v>0</v>
      </c>
      <c r="G71" s="96"/>
      <c r="H71" s="278">
        <f>SUM(H49:H70)</f>
        <v>15158950</v>
      </c>
      <c r="I71" s="279"/>
      <c r="J71" s="279"/>
      <c r="K71" s="90"/>
      <c r="L71" s="90"/>
      <c r="M71" s="280"/>
      <c r="N71" s="281">
        <f>SUM(N49:N70)</f>
        <v>14266150</v>
      </c>
      <c r="O71" s="90"/>
    </row>
    <row r="72" spans="13:14" ht="15.75" thickTop="1">
      <c r="M72" s="77"/>
      <c r="N72" s="76"/>
    </row>
    <row r="73" spans="1:15" ht="15.75">
      <c r="A73" s="236">
        <v>1</v>
      </c>
      <c r="B73" s="240" t="s">
        <v>150</v>
      </c>
      <c r="D73" s="244" t="s">
        <v>151</v>
      </c>
      <c r="F73" s="241"/>
      <c r="G73" s="237"/>
      <c r="H73" s="237"/>
      <c r="K73" s="229"/>
      <c r="L73" s="229"/>
      <c r="M73" s="75"/>
      <c r="N73" s="316" t="s">
        <v>189</v>
      </c>
      <c r="O73" s="75"/>
    </row>
    <row r="74" spans="1:15" ht="15.75">
      <c r="A74" s="236"/>
      <c r="B74" s="240" t="s">
        <v>170</v>
      </c>
      <c r="D74" s="242"/>
      <c r="F74" s="243"/>
      <c r="G74" s="237"/>
      <c r="H74" s="227"/>
      <c r="K74" s="230"/>
      <c r="L74" s="230"/>
      <c r="M74" s="75"/>
      <c r="N74" s="316" t="s">
        <v>163</v>
      </c>
      <c r="O74" s="75"/>
    </row>
    <row r="75" spans="1:15" ht="15.75">
      <c r="A75" s="236"/>
      <c r="B75" s="240"/>
      <c r="D75" s="243"/>
      <c r="F75" s="243"/>
      <c r="G75" s="237"/>
      <c r="H75" s="227"/>
      <c r="K75" s="229"/>
      <c r="L75" s="229"/>
      <c r="M75" s="75"/>
      <c r="N75" s="316"/>
      <c r="O75" s="226"/>
    </row>
    <row r="76" spans="6:15" ht="15.75">
      <c r="F76" s="243"/>
      <c r="G76" s="237"/>
      <c r="H76" s="227"/>
      <c r="K76" s="229"/>
      <c r="L76" s="229"/>
      <c r="M76" s="75"/>
      <c r="N76" s="248"/>
      <c r="O76" s="226"/>
    </row>
    <row r="77" spans="1:15" ht="15.75">
      <c r="A77" s="236">
        <v>2</v>
      </c>
      <c r="B77" s="240" t="s">
        <v>178</v>
      </c>
      <c r="D77" s="242" t="s">
        <v>155</v>
      </c>
      <c r="F77" s="243"/>
      <c r="G77" s="237"/>
      <c r="H77" s="316" t="s">
        <v>133</v>
      </c>
      <c r="K77" s="229"/>
      <c r="L77" s="229"/>
      <c r="M77" s="75"/>
      <c r="N77" s="248"/>
      <c r="O77" s="226"/>
    </row>
    <row r="78" spans="1:15" ht="15.75">
      <c r="A78" s="236"/>
      <c r="B78" s="240" t="s">
        <v>162</v>
      </c>
      <c r="D78" s="243"/>
      <c r="F78" s="241"/>
      <c r="G78" s="237"/>
      <c r="H78" s="316" t="s">
        <v>153</v>
      </c>
      <c r="K78" s="228"/>
      <c r="L78" s="228"/>
      <c r="M78" s="75"/>
      <c r="N78" s="315" t="s">
        <v>148</v>
      </c>
      <c r="O78" s="226"/>
    </row>
    <row r="79" spans="1:15" ht="15.75">
      <c r="A79" s="236"/>
      <c r="B79" s="240"/>
      <c r="D79" s="240"/>
      <c r="F79" s="241"/>
      <c r="G79" s="237"/>
      <c r="H79" s="316" t="s">
        <v>154</v>
      </c>
      <c r="K79" s="228"/>
      <c r="L79" s="228"/>
      <c r="M79" s="75"/>
      <c r="N79" s="316" t="s">
        <v>149</v>
      </c>
      <c r="O79" s="226"/>
    </row>
    <row r="80" spans="5:15" ht="15.75">
      <c r="E80" s="241"/>
      <c r="F80" s="241"/>
      <c r="G80" s="237"/>
      <c r="H80" s="227"/>
      <c r="K80" s="228"/>
      <c r="L80" s="228"/>
      <c r="M80" s="75"/>
      <c r="O80" s="226"/>
    </row>
    <row r="81" spans="1:15" ht="15.75">
      <c r="A81" s="236">
        <v>3</v>
      </c>
      <c r="B81" s="240" t="s">
        <v>156</v>
      </c>
      <c r="D81" s="244" t="s">
        <v>155</v>
      </c>
      <c r="E81" s="245"/>
      <c r="F81" s="245"/>
      <c r="G81" s="238"/>
      <c r="H81" s="227"/>
      <c r="K81" s="248"/>
      <c r="L81" s="248"/>
      <c r="M81" s="75"/>
      <c r="O81" s="75"/>
    </row>
    <row r="82" spans="1:15" ht="15.75">
      <c r="A82" s="236"/>
      <c r="B82" s="240" t="s">
        <v>158</v>
      </c>
      <c r="C82" s="240"/>
      <c r="D82" s="240"/>
      <c r="E82" s="239"/>
      <c r="F82" s="239"/>
      <c r="G82" s="238"/>
      <c r="H82" s="315" t="s">
        <v>157</v>
      </c>
      <c r="K82" s="248"/>
      <c r="L82" s="248"/>
      <c r="M82" s="75"/>
      <c r="N82" s="75"/>
      <c r="O82" s="75"/>
    </row>
    <row r="83" spans="8:14" ht="15">
      <c r="H83" s="316" t="s">
        <v>159</v>
      </c>
      <c r="M83" s="137"/>
      <c r="N83" s="75"/>
    </row>
    <row r="84" spans="8:14" ht="15">
      <c r="H84" s="316" t="s">
        <v>160</v>
      </c>
      <c r="M84" s="137"/>
      <c r="N84" s="75"/>
    </row>
    <row r="85" spans="1:14" ht="15.75" thickBot="1">
      <c r="A85" s="2" t="s">
        <v>47</v>
      </c>
      <c r="B85" s="29"/>
      <c r="C85" s="215"/>
      <c r="D85" s="215"/>
      <c r="E85" s="184"/>
      <c r="F85" s="184"/>
      <c r="G85" s="184"/>
      <c r="H85" s="184"/>
      <c r="M85" s="213"/>
      <c r="N85" s="212"/>
    </row>
    <row r="86" spans="1:15" ht="15.75" customHeight="1" thickTop="1">
      <c r="A86" s="635" t="s">
        <v>0</v>
      </c>
      <c r="B86" s="635" t="s">
        <v>1</v>
      </c>
      <c r="C86" s="635" t="s">
        <v>2</v>
      </c>
      <c r="D86" s="638" t="s">
        <v>10</v>
      </c>
      <c r="E86" s="651" t="s">
        <v>21</v>
      </c>
      <c r="F86" s="652"/>
      <c r="G86" s="661" t="s">
        <v>7</v>
      </c>
      <c r="H86" s="661"/>
      <c r="I86" s="682" t="s">
        <v>3</v>
      </c>
      <c r="J86" s="658"/>
      <c r="K86" s="658"/>
      <c r="L86" s="683"/>
      <c r="M86" s="633" t="s">
        <v>22</v>
      </c>
      <c r="N86" s="633"/>
      <c r="O86" s="638" t="s">
        <v>8</v>
      </c>
    </row>
    <row r="87" spans="1:15" ht="15">
      <c r="A87" s="636"/>
      <c r="B87" s="636"/>
      <c r="C87" s="636"/>
      <c r="D87" s="639"/>
      <c r="E87" s="653"/>
      <c r="F87" s="654"/>
      <c r="G87" s="672" t="s">
        <v>208</v>
      </c>
      <c r="H87" s="634"/>
      <c r="I87" s="134" t="s">
        <v>183</v>
      </c>
      <c r="J87" s="379" t="s">
        <v>185</v>
      </c>
      <c r="K87" s="379" t="s">
        <v>187</v>
      </c>
      <c r="L87" s="418">
        <f>L47</f>
        <v>42947</v>
      </c>
      <c r="M87" s="634"/>
      <c r="N87" s="634"/>
      <c r="O87" s="639"/>
    </row>
    <row r="88" spans="1:15" ht="77.25" customHeight="1" thickBot="1">
      <c r="A88" s="637"/>
      <c r="B88" s="637"/>
      <c r="C88" s="637"/>
      <c r="D88" s="640"/>
      <c r="E88" s="380" t="s">
        <v>42</v>
      </c>
      <c r="F88" s="380" t="s">
        <v>13</v>
      </c>
      <c r="G88" s="380" t="s">
        <v>42</v>
      </c>
      <c r="H88" s="380" t="s">
        <v>13</v>
      </c>
      <c r="I88" s="219" t="s">
        <v>184</v>
      </c>
      <c r="J88" s="219" t="s">
        <v>186</v>
      </c>
      <c r="K88" s="45" t="s">
        <v>188</v>
      </c>
      <c r="L88" s="45" t="str">
        <f>L48</f>
        <v>Kebakaran rumah di desa Tawangrejo, Winong</v>
      </c>
      <c r="M88" s="80" t="s">
        <v>42</v>
      </c>
      <c r="N88" s="380" t="s">
        <v>13</v>
      </c>
      <c r="O88" s="640"/>
    </row>
    <row r="89" spans="1:15" ht="16.5" thickTop="1">
      <c r="A89" s="231">
        <v>1</v>
      </c>
      <c r="B89" s="232" t="s">
        <v>32</v>
      </c>
      <c r="C89" s="231" t="s">
        <v>48</v>
      </c>
      <c r="D89" s="282">
        <v>358985</v>
      </c>
      <c r="E89" s="283">
        <v>16</v>
      </c>
      <c r="F89" s="284">
        <f aca="true" t="shared" si="7" ref="F89:F103">E89*D89</f>
        <v>5743760</v>
      </c>
      <c r="G89" s="285"/>
      <c r="H89" s="286">
        <f>G89*D89</f>
        <v>0</v>
      </c>
      <c r="I89" s="414">
        <v>1</v>
      </c>
      <c r="J89" s="414">
        <v>1</v>
      </c>
      <c r="K89" s="414">
        <v>1</v>
      </c>
      <c r="L89" s="414">
        <v>1</v>
      </c>
      <c r="M89" s="421">
        <f>E89+G89-I89-J89-K89-L89</f>
        <v>12</v>
      </c>
      <c r="N89" s="290">
        <f>M89*D89</f>
        <v>4307820</v>
      </c>
      <c r="O89" s="426"/>
    </row>
    <row r="90" spans="1:15" ht="15.75">
      <c r="A90" s="231">
        <v>2</v>
      </c>
      <c r="B90" s="232" t="s">
        <v>32</v>
      </c>
      <c r="C90" s="231" t="s">
        <v>48</v>
      </c>
      <c r="D90" s="282">
        <v>341220</v>
      </c>
      <c r="E90" s="283">
        <v>10</v>
      </c>
      <c r="F90" s="284">
        <f t="shared" si="7"/>
        <v>3412200</v>
      </c>
      <c r="G90" s="292"/>
      <c r="H90" s="286">
        <f aca="true" t="shared" si="8" ref="H90:H132">G90*D90</f>
        <v>0</v>
      </c>
      <c r="I90" s="415"/>
      <c r="J90" s="415"/>
      <c r="K90" s="415"/>
      <c r="L90" s="415"/>
      <c r="M90" s="422">
        <f aca="true" t="shared" si="9" ref="M90:M113">E90+G90-I90-J90-K90-L90</f>
        <v>10</v>
      </c>
      <c r="N90" s="290">
        <f aca="true" t="shared" si="10" ref="N90:N113">M90*D90</f>
        <v>3412200</v>
      </c>
      <c r="O90" s="427"/>
    </row>
    <row r="91" spans="1:15" ht="15.75">
      <c r="A91" s="231">
        <v>3</v>
      </c>
      <c r="B91" s="234" t="s">
        <v>36</v>
      </c>
      <c r="C91" s="231" t="s">
        <v>45</v>
      </c>
      <c r="D91" s="282">
        <v>145200</v>
      </c>
      <c r="E91" s="283">
        <v>9</v>
      </c>
      <c r="F91" s="296">
        <f t="shared" si="7"/>
        <v>1306800</v>
      </c>
      <c r="G91" s="297"/>
      <c r="H91" s="286">
        <f t="shared" si="8"/>
        <v>0</v>
      </c>
      <c r="I91" s="415"/>
      <c r="J91" s="415"/>
      <c r="K91" s="415"/>
      <c r="L91" s="415"/>
      <c r="M91" s="422">
        <f t="shared" si="9"/>
        <v>9</v>
      </c>
      <c r="N91" s="290">
        <f t="shared" si="10"/>
        <v>1306800</v>
      </c>
      <c r="O91" s="427"/>
    </row>
    <row r="92" spans="1:15" ht="15.75">
      <c r="A92" s="231">
        <v>4</v>
      </c>
      <c r="B92" s="234" t="s">
        <v>36</v>
      </c>
      <c r="C92" s="231" t="s">
        <v>45</v>
      </c>
      <c r="D92" s="282">
        <v>208000</v>
      </c>
      <c r="E92" s="283">
        <v>20</v>
      </c>
      <c r="F92" s="296">
        <f t="shared" si="7"/>
        <v>4160000</v>
      </c>
      <c r="G92" s="297"/>
      <c r="H92" s="286">
        <f t="shared" si="8"/>
        <v>0</v>
      </c>
      <c r="I92" s="415"/>
      <c r="J92" s="415"/>
      <c r="K92" s="415"/>
      <c r="L92" s="415"/>
      <c r="M92" s="422">
        <f t="shared" si="9"/>
        <v>20</v>
      </c>
      <c r="N92" s="290">
        <f t="shared" si="10"/>
        <v>4160000</v>
      </c>
      <c r="O92" s="427"/>
    </row>
    <row r="93" spans="1:15" ht="15.75">
      <c r="A93" s="231">
        <v>5</v>
      </c>
      <c r="B93" s="234" t="s">
        <v>37</v>
      </c>
      <c r="C93" s="231" t="s">
        <v>45</v>
      </c>
      <c r="D93" s="282">
        <v>141900</v>
      </c>
      <c r="E93" s="283">
        <v>42</v>
      </c>
      <c r="F93" s="296">
        <f t="shared" si="7"/>
        <v>5959800</v>
      </c>
      <c r="G93" s="297"/>
      <c r="H93" s="286">
        <f t="shared" si="8"/>
        <v>0</v>
      </c>
      <c r="I93" s="415"/>
      <c r="J93" s="415"/>
      <c r="K93" s="415"/>
      <c r="L93" s="415"/>
      <c r="M93" s="422">
        <f t="shared" si="9"/>
        <v>42</v>
      </c>
      <c r="N93" s="290">
        <f t="shared" si="10"/>
        <v>5959800</v>
      </c>
      <c r="O93" s="427"/>
    </row>
    <row r="94" spans="1:15" ht="15.75">
      <c r="A94" s="231">
        <v>6</v>
      </c>
      <c r="B94" s="234" t="s">
        <v>36</v>
      </c>
      <c r="C94" s="231" t="s">
        <v>45</v>
      </c>
      <c r="D94" s="282">
        <v>130900</v>
      </c>
      <c r="E94" s="283">
        <v>20</v>
      </c>
      <c r="F94" s="296">
        <f t="shared" si="7"/>
        <v>2618000</v>
      </c>
      <c r="G94" s="297"/>
      <c r="H94" s="286">
        <f t="shared" si="8"/>
        <v>0</v>
      </c>
      <c r="I94" s="415"/>
      <c r="J94" s="415"/>
      <c r="K94" s="415"/>
      <c r="L94" s="415"/>
      <c r="M94" s="422">
        <f t="shared" si="9"/>
        <v>20</v>
      </c>
      <c r="N94" s="290">
        <f t="shared" si="10"/>
        <v>2618000</v>
      </c>
      <c r="O94" s="427"/>
    </row>
    <row r="95" spans="1:15" ht="15.75">
      <c r="A95" s="231">
        <v>7</v>
      </c>
      <c r="B95" s="234" t="s">
        <v>37</v>
      </c>
      <c r="C95" s="231" t="s">
        <v>45</v>
      </c>
      <c r="D95" s="282">
        <v>132000</v>
      </c>
      <c r="E95" s="283">
        <v>60</v>
      </c>
      <c r="F95" s="296">
        <f t="shared" si="7"/>
        <v>7920000</v>
      </c>
      <c r="G95" s="297"/>
      <c r="H95" s="286">
        <f t="shared" si="8"/>
        <v>0</v>
      </c>
      <c r="I95" s="415"/>
      <c r="J95" s="415"/>
      <c r="K95" s="415"/>
      <c r="L95" s="415"/>
      <c r="M95" s="422">
        <f t="shared" si="9"/>
        <v>60</v>
      </c>
      <c r="N95" s="290">
        <f t="shared" si="10"/>
        <v>7920000</v>
      </c>
      <c r="O95" s="427"/>
    </row>
    <row r="96" spans="1:15" ht="15.75">
      <c r="A96" s="231">
        <v>8</v>
      </c>
      <c r="B96" s="54" t="s">
        <v>6</v>
      </c>
      <c r="C96" s="18" t="s">
        <v>5</v>
      </c>
      <c r="D96" s="298">
        <v>2007.5</v>
      </c>
      <c r="E96" s="283">
        <v>6900</v>
      </c>
      <c r="F96" s="299">
        <f t="shared" si="7"/>
        <v>13851750</v>
      </c>
      <c r="G96" s="300"/>
      <c r="H96" s="286">
        <f t="shared" si="8"/>
        <v>0</v>
      </c>
      <c r="I96" s="415"/>
      <c r="J96" s="415"/>
      <c r="K96" s="415"/>
      <c r="L96" s="415"/>
      <c r="M96" s="422">
        <f t="shared" si="9"/>
        <v>6900</v>
      </c>
      <c r="N96" s="290">
        <f t="shared" si="10"/>
        <v>13851750</v>
      </c>
      <c r="O96" s="427"/>
    </row>
    <row r="97" spans="1:15" ht="15.75">
      <c r="A97" s="231">
        <v>9</v>
      </c>
      <c r="B97" s="234" t="s">
        <v>28</v>
      </c>
      <c r="C97" s="231" t="s">
        <v>48</v>
      </c>
      <c r="D97" s="282">
        <v>204380</v>
      </c>
      <c r="E97" s="283">
        <v>66</v>
      </c>
      <c r="F97" s="299">
        <f t="shared" si="7"/>
        <v>13489080</v>
      </c>
      <c r="G97" s="297"/>
      <c r="H97" s="286">
        <f t="shared" si="8"/>
        <v>0</v>
      </c>
      <c r="I97" s="415">
        <v>6</v>
      </c>
      <c r="J97" s="415">
        <v>12</v>
      </c>
      <c r="K97" s="415">
        <v>6</v>
      </c>
      <c r="L97" s="415">
        <v>12</v>
      </c>
      <c r="M97" s="422">
        <f t="shared" si="9"/>
        <v>30</v>
      </c>
      <c r="N97" s="290">
        <f t="shared" si="10"/>
        <v>6131400</v>
      </c>
      <c r="O97" s="427"/>
    </row>
    <row r="98" spans="1:15" ht="15.75">
      <c r="A98" s="231">
        <v>10</v>
      </c>
      <c r="B98" s="234" t="s">
        <v>37</v>
      </c>
      <c r="C98" s="231" t="s">
        <v>79</v>
      </c>
      <c r="D98" s="282">
        <v>132000</v>
      </c>
      <c r="E98" s="283">
        <v>7</v>
      </c>
      <c r="F98" s="299">
        <f t="shared" si="7"/>
        <v>924000</v>
      </c>
      <c r="G98" s="297"/>
      <c r="H98" s="286">
        <f t="shared" si="8"/>
        <v>0</v>
      </c>
      <c r="I98" s="415">
        <v>2</v>
      </c>
      <c r="J98" s="415">
        <v>2</v>
      </c>
      <c r="K98" s="415"/>
      <c r="L98" s="415">
        <v>1</v>
      </c>
      <c r="M98" s="422">
        <f t="shared" si="9"/>
        <v>2</v>
      </c>
      <c r="N98" s="290">
        <f t="shared" si="10"/>
        <v>264000</v>
      </c>
      <c r="O98" s="427"/>
    </row>
    <row r="99" spans="1:15" ht="15.75">
      <c r="A99" s="231">
        <v>11</v>
      </c>
      <c r="B99" s="234" t="s">
        <v>36</v>
      </c>
      <c r="C99" s="231" t="s">
        <v>79</v>
      </c>
      <c r="D99" s="282">
        <v>130900</v>
      </c>
      <c r="E99" s="283">
        <v>20</v>
      </c>
      <c r="F99" s="299">
        <f t="shared" si="7"/>
        <v>2618000</v>
      </c>
      <c r="G99" s="297"/>
      <c r="H99" s="286">
        <f t="shared" si="8"/>
        <v>0</v>
      </c>
      <c r="I99" s="415"/>
      <c r="J99" s="415"/>
      <c r="K99" s="415"/>
      <c r="L99" s="415"/>
      <c r="M99" s="422">
        <f t="shared" si="9"/>
        <v>20</v>
      </c>
      <c r="N99" s="290">
        <f t="shared" si="10"/>
        <v>2618000</v>
      </c>
      <c r="O99" s="427"/>
    </row>
    <row r="100" spans="1:15" ht="15.75">
      <c r="A100" s="231">
        <v>12</v>
      </c>
      <c r="B100" s="234" t="s">
        <v>32</v>
      </c>
      <c r="C100" s="231" t="s">
        <v>48</v>
      </c>
      <c r="D100" s="282">
        <v>341220</v>
      </c>
      <c r="E100" s="283">
        <v>25</v>
      </c>
      <c r="F100" s="299">
        <f t="shared" si="7"/>
        <v>8530500</v>
      </c>
      <c r="G100" s="297"/>
      <c r="H100" s="286">
        <f t="shared" si="8"/>
        <v>0</v>
      </c>
      <c r="I100" s="415"/>
      <c r="J100" s="415"/>
      <c r="K100" s="415"/>
      <c r="L100" s="415"/>
      <c r="M100" s="422">
        <f t="shared" si="9"/>
        <v>25</v>
      </c>
      <c r="N100" s="290">
        <f t="shared" si="10"/>
        <v>8530500</v>
      </c>
      <c r="O100" s="427"/>
    </row>
    <row r="101" spans="1:15" ht="15.75">
      <c r="A101" s="231">
        <v>13</v>
      </c>
      <c r="B101" s="234" t="s">
        <v>39</v>
      </c>
      <c r="C101" s="231" t="s">
        <v>48</v>
      </c>
      <c r="D101" s="282">
        <v>441200</v>
      </c>
      <c r="E101" s="283">
        <v>16</v>
      </c>
      <c r="F101" s="299">
        <f t="shared" si="7"/>
        <v>7059200</v>
      </c>
      <c r="G101" s="297"/>
      <c r="H101" s="286">
        <f t="shared" si="8"/>
        <v>0</v>
      </c>
      <c r="I101" s="415">
        <v>2</v>
      </c>
      <c r="J101" s="415">
        <v>1</v>
      </c>
      <c r="K101" s="415"/>
      <c r="L101" s="415"/>
      <c r="M101" s="422">
        <f t="shared" si="9"/>
        <v>13</v>
      </c>
      <c r="N101" s="290">
        <f t="shared" si="10"/>
        <v>5735600</v>
      </c>
      <c r="O101" s="427"/>
    </row>
    <row r="102" spans="1:15" ht="15.75">
      <c r="A102" s="231">
        <v>17</v>
      </c>
      <c r="B102" s="54" t="s">
        <v>77</v>
      </c>
      <c r="C102" s="18" t="s">
        <v>74</v>
      </c>
      <c r="D102" s="298">
        <v>18800</v>
      </c>
      <c r="E102" s="283">
        <v>10</v>
      </c>
      <c r="F102" s="299">
        <f t="shared" si="7"/>
        <v>188000</v>
      </c>
      <c r="G102" s="300"/>
      <c r="H102" s="286">
        <f t="shared" si="8"/>
        <v>0</v>
      </c>
      <c r="I102" s="415"/>
      <c r="J102" s="415"/>
      <c r="K102" s="415"/>
      <c r="L102" s="415"/>
      <c r="M102" s="422">
        <f t="shared" si="9"/>
        <v>10</v>
      </c>
      <c r="N102" s="290">
        <f t="shared" si="10"/>
        <v>188000</v>
      </c>
      <c r="O102" s="427">
        <v>43182</v>
      </c>
    </row>
    <row r="103" spans="1:15" s="590" customFormat="1" ht="15.75">
      <c r="A103" s="611">
        <v>18</v>
      </c>
      <c r="B103" s="612" t="s">
        <v>78</v>
      </c>
      <c r="C103" s="613" t="s">
        <v>72</v>
      </c>
      <c r="D103" s="614">
        <v>18750</v>
      </c>
      <c r="E103" s="615">
        <v>10</v>
      </c>
      <c r="F103" s="616">
        <f t="shared" si="7"/>
        <v>187500</v>
      </c>
      <c r="G103" s="617"/>
      <c r="H103" s="618">
        <f t="shared" si="8"/>
        <v>0</v>
      </c>
      <c r="I103" s="619"/>
      <c r="J103" s="619">
        <v>3</v>
      </c>
      <c r="K103" s="619">
        <v>1</v>
      </c>
      <c r="L103" s="619">
        <v>1</v>
      </c>
      <c r="M103" s="620">
        <f t="shared" si="9"/>
        <v>5</v>
      </c>
      <c r="N103" s="290">
        <f t="shared" si="10"/>
        <v>93750</v>
      </c>
      <c r="O103" s="621">
        <v>43466</v>
      </c>
    </row>
    <row r="104" spans="1:15" ht="15.75">
      <c r="A104" s="231">
        <v>19</v>
      </c>
      <c r="B104" s="234" t="s">
        <v>28</v>
      </c>
      <c r="C104" s="231" t="s">
        <v>196</v>
      </c>
      <c r="D104" s="282">
        <v>204380</v>
      </c>
      <c r="E104" s="390"/>
      <c r="F104" s="296"/>
      <c r="G104" s="297">
        <v>24</v>
      </c>
      <c r="H104" s="286">
        <f t="shared" si="8"/>
        <v>4905120</v>
      </c>
      <c r="I104" s="415"/>
      <c r="J104" s="415"/>
      <c r="K104" s="415"/>
      <c r="L104" s="415"/>
      <c r="M104" s="422">
        <f t="shared" si="9"/>
        <v>24</v>
      </c>
      <c r="N104" s="290">
        <f t="shared" si="10"/>
        <v>4905120</v>
      </c>
      <c r="O104" s="427">
        <v>43288</v>
      </c>
    </row>
    <row r="105" spans="1:15" ht="15.75">
      <c r="A105" s="18">
        <v>20</v>
      </c>
      <c r="B105" s="234" t="s">
        <v>27</v>
      </c>
      <c r="C105" s="231" t="s">
        <v>196</v>
      </c>
      <c r="D105" s="282">
        <v>123200</v>
      </c>
      <c r="E105" s="390"/>
      <c r="F105" s="296"/>
      <c r="G105" s="297">
        <v>36</v>
      </c>
      <c r="H105" s="286">
        <f t="shared" si="8"/>
        <v>4435200</v>
      </c>
      <c r="I105" s="415"/>
      <c r="J105" s="415"/>
      <c r="K105" s="415"/>
      <c r="L105" s="415"/>
      <c r="M105" s="422">
        <f t="shared" si="9"/>
        <v>36</v>
      </c>
      <c r="N105" s="290">
        <f t="shared" si="10"/>
        <v>4435200</v>
      </c>
      <c r="O105" s="427">
        <v>43288</v>
      </c>
    </row>
    <row r="106" spans="1:15" ht="15.75">
      <c r="A106" s="231">
        <v>21</v>
      </c>
      <c r="B106" s="234" t="s">
        <v>190</v>
      </c>
      <c r="C106" s="231" t="s">
        <v>196</v>
      </c>
      <c r="D106" s="282">
        <v>122870</v>
      </c>
      <c r="E106" s="390"/>
      <c r="F106" s="296"/>
      <c r="G106" s="297">
        <v>24</v>
      </c>
      <c r="H106" s="286">
        <f t="shared" si="8"/>
        <v>2948880</v>
      </c>
      <c r="I106" s="415"/>
      <c r="J106" s="415"/>
      <c r="K106" s="415"/>
      <c r="L106" s="415"/>
      <c r="M106" s="422">
        <f t="shared" si="9"/>
        <v>24</v>
      </c>
      <c r="N106" s="290">
        <f t="shared" si="10"/>
        <v>2948880</v>
      </c>
      <c r="O106" s="427">
        <v>43288</v>
      </c>
    </row>
    <row r="107" spans="1:15" ht="15.75">
      <c r="A107" s="18">
        <v>22</v>
      </c>
      <c r="B107" s="234" t="s">
        <v>191</v>
      </c>
      <c r="C107" s="231" t="s">
        <v>196</v>
      </c>
      <c r="D107" s="282">
        <v>396550</v>
      </c>
      <c r="E107" s="390"/>
      <c r="F107" s="296"/>
      <c r="G107" s="297">
        <v>40</v>
      </c>
      <c r="H107" s="286">
        <f t="shared" si="8"/>
        <v>15862000</v>
      </c>
      <c r="I107" s="415"/>
      <c r="J107" s="415"/>
      <c r="K107" s="415">
        <v>1</v>
      </c>
      <c r="L107" s="415">
        <v>1</v>
      </c>
      <c r="M107" s="422">
        <f t="shared" si="9"/>
        <v>38</v>
      </c>
      <c r="N107" s="290">
        <f t="shared" si="10"/>
        <v>15068900</v>
      </c>
      <c r="O107" s="427"/>
    </row>
    <row r="108" spans="1:15" ht="15.75">
      <c r="A108" s="231">
        <v>23</v>
      </c>
      <c r="B108" s="234" t="s">
        <v>192</v>
      </c>
      <c r="C108" s="231" t="s">
        <v>196</v>
      </c>
      <c r="D108" s="282">
        <v>417368</v>
      </c>
      <c r="E108" s="390"/>
      <c r="F108" s="296"/>
      <c r="G108" s="297">
        <v>10</v>
      </c>
      <c r="H108" s="286">
        <f t="shared" si="8"/>
        <v>4173680</v>
      </c>
      <c r="I108" s="415"/>
      <c r="J108" s="415"/>
      <c r="K108" s="415">
        <v>1</v>
      </c>
      <c r="L108" s="415">
        <v>1</v>
      </c>
      <c r="M108" s="422">
        <f t="shared" si="9"/>
        <v>8</v>
      </c>
      <c r="N108" s="290">
        <f t="shared" si="10"/>
        <v>3338944</v>
      </c>
      <c r="O108" s="427"/>
    </row>
    <row r="109" spans="1:15" ht="15.75">
      <c r="A109" s="18">
        <v>24</v>
      </c>
      <c r="B109" s="234" t="s">
        <v>193</v>
      </c>
      <c r="C109" s="231" t="s">
        <v>196</v>
      </c>
      <c r="D109" s="282">
        <v>430155</v>
      </c>
      <c r="E109" s="390"/>
      <c r="F109" s="296"/>
      <c r="G109" s="297">
        <v>80</v>
      </c>
      <c r="H109" s="286">
        <f t="shared" si="8"/>
        <v>34412400</v>
      </c>
      <c r="I109" s="415"/>
      <c r="J109" s="415"/>
      <c r="K109" s="415">
        <v>1</v>
      </c>
      <c r="L109" s="415"/>
      <c r="M109" s="422">
        <f t="shared" si="9"/>
        <v>79</v>
      </c>
      <c r="N109" s="290">
        <f t="shared" si="10"/>
        <v>33982245</v>
      </c>
      <c r="O109" s="427"/>
    </row>
    <row r="110" spans="1:15" ht="15.75">
      <c r="A110" s="231">
        <v>25</v>
      </c>
      <c r="B110" s="234" t="s">
        <v>194</v>
      </c>
      <c r="C110" s="231" t="s">
        <v>196</v>
      </c>
      <c r="D110" s="282">
        <v>285274</v>
      </c>
      <c r="E110" s="390"/>
      <c r="F110" s="296"/>
      <c r="G110" s="297">
        <v>60</v>
      </c>
      <c r="H110" s="286">
        <f t="shared" si="8"/>
        <v>17116440</v>
      </c>
      <c r="I110" s="415"/>
      <c r="J110" s="415"/>
      <c r="K110" s="415"/>
      <c r="L110" s="415">
        <v>1</v>
      </c>
      <c r="M110" s="422">
        <f t="shared" si="9"/>
        <v>59</v>
      </c>
      <c r="N110" s="290">
        <f t="shared" si="10"/>
        <v>16831166</v>
      </c>
      <c r="O110" s="427"/>
    </row>
    <row r="111" spans="1:15" ht="15.75">
      <c r="A111" s="18">
        <v>26</v>
      </c>
      <c r="B111" s="234" t="s">
        <v>41</v>
      </c>
      <c r="C111" s="231" t="s">
        <v>79</v>
      </c>
      <c r="D111" s="282">
        <v>49500</v>
      </c>
      <c r="E111" s="390"/>
      <c r="F111" s="296"/>
      <c r="G111" s="297">
        <v>10</v>
      </c>
      <c r="H111" s="286">
        <f t="shared" si="8"/>
        <v>495000</v>
      </c>
      <c r="I111" s="415"/>
      <c r="J111" s="415"/>
      <c r="K111" s="415">
        <v>1</v>
      </c>
      <c r="L111" s="415">
        <v>1</v>
      </c>
      <c r="M111" s="422">
        <f t="shared" si="9"/>
        <v>8</v>
      </c>
      <c r="N111" s="290">
        <f t="shared" si="10"/>
        <v>396000</v>
      </c>
      <c r="O111" s="427"/>
    </row>
    <row r="112" spans="1:15" ht="15.75">
      <c r="A112" s="231">
        <v>27</v>
      </c>
      <c r="B112" s="234" t="s">
        <v>36</v>
      </c>
      <c r="C112" s="231" t="s">
        <v>197</v>
      </c>
      <c r="D112" s="282">
        <v>130900</v>
      </c>
      <c r="E112" s="390"/>
      <c r="F112" s="296"/>
      <c r="G112" s="297">
        <v>40</v>
      </c>
      <c r="H112" s="286">
        <f t="shared" si="8"/>
        <v>5236000</v>
      </c>
      <c r="I112" s="415"/>
      <c r="J112" s="415"/>
      <c r="K112" s="415"/>
      <c r="L112" s="415"/>
      <c r="M112" s="422">
        <f t="shared" si="9"/>
        <v>40</v>
      </c>
      <c r="N112" s="290">
        <f t="shared" si="10"/>
        <v>5236000</v>
      </c>
      <c r="O112" s="427"/>
    </row>
    <row r="113" spans="1:15" ht="15.75">
      <c r="A113" s="18">
        <v>28</v>
      </c>
      <c r="B113" s="54" t="s">
        <v>195</v>
      </c>
      <c r="C113" s="18" t="s">
        <v>196</v>
      </c>
      <c r="D113" s="298">
        <v>361035</v>
      </c>
      <c r="E113" s="397"/>
      <c r="F113" s="299"/>
      <c r="G113" s="300">
        <v>40</v>
      </c>
      <c r="H113" s="429">
        <f t="shared" si="8"/>
        <v>14441400</v>
      </c>
      <c r="I113" s="430"/>
      <c r="J113" s="430"/>
      <c r="K113" s="430"/>
      <c r="L113" s="430"/>
      <c r="M113" s="609">
        <f t="shared" si="9"/>
        <v>40</v>
      </c>
      <c r="N113" s="290">
        <f t="shared" si="10"/>
        <v>14441400</v>
      </c>
      <c r="O113" s="433">
        <v>43369</v>
      </c>
    </row>
    <row r="114" spans="1:15" ht="15.75">
      <c r="A114" s="320"/>
      <c r="B114" s="321"/>
      <c r="C114" s="320"/>
      <c r="D114" s="440"/>
      <c r="E114" s="441"/>
      <c r="F114" s="442"/>
      <c r="G114" s="443"/>
      <c r="H114" s="444"/>
      <c r="I114" s="445"/>
      <c r="J114" s="445"/>
      <c r="K114" s="445"/>
      <c r="L114" s="445"/>
      <c r="M114" s="446"/>
      <c r="N114" s="447"/>
      <c r="O114" s="448"/>
    </row>
    <row r="115" spans="1:15" ht="15.75">
      <c r="A115" s="325"/>
      <c r="B115" s="326"/>
      <c r="C115" s="325"/>
      <c r="D115" s="376"/>
      <c r="E115" s="377"/>
      <c r="F115" s="449"/>
      <c r="G115" s="450"/>
      <c r="H115" s="451"/>
      <c r="I115" s="452"/>
      <c r="J115" s="452"/>
      <c r="K115" s="452"/>
      <c r="L115" s="452"/>
      <c r="M115" s="453"/>
      <c r="N115" s="454"/>
      <c r="O115" s="455"/>
    </row>
    <row r="116" spans="1:15" ht="15.75">
      <c r="A116" s="325"/>
      <c r="B116" s="326"/>
      <c r="C116" s="325"/>
      <c r="D116" s="376"/>
      <c r="E116" s="377"/>
      <c r="F116" s="449"/>
      <c r="G116" s="450"/>
      <c r="H116" s="451"/>
      <c r="I116" s="452"/>
      <c r="J116" s="452"/>
      <c r="K116" s="452"/>
      <c r="L116" s="452"/>
      <c r="M116" s="453"/>
      <c r="N116" s="454"/>
      <c r="O116" s="455"/>
    </row>
    <row r="117" spans="1:15" ht="15.75">
      <c r="A117" s="325"/>
      <c r="B117" s="326"/>
      <c r="C117" s="325"/>
      <c r="D117" s="376"/>
      <c r="E117" s="377"/>
      <c r="F117" s="449"/>
      <c r="G117" s="450"/>
      <c r="H117" s="451"/>
      <c r="I117" s="452"/>
      <c r="J117" s="452"/>
      <c r="K117" s="452"/>
      <c r="L117" s="452"/>
      <c r="M117" s="453"/>
      <c r="N117" s="454"/>
      <c r="O117" s="455"/>
    </row>
    <row r="118" spans="1:15" ht="15.75">
      <c r="A118" s="325"/>
      <c r="B118" s="326"/>
      <c r="C118" s="325"/>
      <c r="D118" s="376"/>
      <c r="E118" s="377"/>
      <c r="F118" s="449"/>
      <c r="G118" s="450"/>
      <c r="H118" s="451"/>
      <c r="I118" s="452"/>
      <c r="J118" s="452"/>
      <c r="K118" s="452"/>
      <c r="L118" s="452"/>
      <c r="M118" s="453"/>
      <c r="N118" s="454"/>
      <c r="O118" s="455"/>
    </row>
    <row r="119" spans="1:15" ht="15.75">
      <c r="A119" s="325"/>
      <c r="B119" s="326"/>
      <c r="C119" s="325"/>
      <c r="D119" s="376"/>
      <c r="E119" s="377"/>
      <c r="F119" s="449"/>
      <c r="G119" s="450"/>
      <c r="H119" s="451"/>
      <c r="I119" s="452"/>
      <c r="J119" s="452"/>
      <c r="K119" s="452"/>
      <c r="L119" s="452"/>
      <c r="M119" s="453"/>
      <c r="N119" s="454"/>
      <c r="O119" s="455"/>
    </row>
    <row r="120" spans="1:15" ht="15.75">
      <c r="A120" s="325"/>
      <c r="B120" s="326"/>
      <c r="C120" s="325"/>
      <c r="D120" s="376"/>
      <c r="E120" s="377"/>
      <c r="F120" s="449"/>
      <c r="G120" s="450"/>
      <c r="H120" s="451"/>
      <c r="I120" s="452"/>
      <c r="J120" s="452"/>
      <c r="K120" s="452"/>
      <c r="L120" s="452"/>
      <c r="M120" s="453"/>
      <c r="N120" s="454"/>
      <c r="O120" s="455"/>
    </row>
    <row r="121" spans="1:15" ht="15.75">
      <c r="A121" s="325"/>
      <c r="B121" s="326"/>
      <c r="C121" s="325"/>
      <c r="D121" s="376"/>
      <c r="E121" s="377"/>
      <c r="F121" s="449"/>
      <c r="G121" s="450"/>
      <c r="H121" s="451"/>
      <c r="I121" s="452"/>
      <c r="J121" s="452"/>
      <c r="K121" s="452"/>
      <c r="L121" s="452"/>
      <c r="M121" s="453"/>
      <c r="N121" s="454"/>
      <c r="O121" s="455"/>
    </row>
    <row r="122" spans="1:15" ht="15.75">
      <c r="A122" s="325"/>
      <c r="B122" s="326"/>
      <c r="C122" s="325"/>
      <c r="D122" s="376"/>
      <c r="E122" s="377"/>
      <c r="F122" s="449"/>
      <c r="G122" s="450"/>
      <c r="H122" s="451"/>
      <c r="I122" s="452"/>
      <c r="J122" s="452"/>
      <c r="K122" s="452"/>
      <c r="L122" s="452"/>
      <c r="M122" s="453"/>
      <c r="N122" s="454"/>
      <c r="O122" s="455"/>
    </row>
    <row r="123" spans="1:15" ht="15.75">
      <c r="A123" s="325"/>
      <c r="B123" s="326"/>
      <c r="C123" s="325"/>
      <c r="D123" s="376"/>
      <c r="E123" s="377"/>
      <c r="F123" s="449"/>
      <c r="G123" s="450"/>
      <c r="H123" s="451"/>
      <c r="I123" s="452"/>
      <c r="J123" s="452"/>
      <c r="K123" s="452"/>
      <c r="L123" s="452"/>
      <c r="M123" s="453"/>
      <c r="N123" s="454"/>
      <c r="O123" s="455"/>
    </row>
    <row r="124" spans="1:15" ht="15.75">
      <c r="A124" s="325"/>
      <c r="B124" s="326"/>
      <c r="C124" s="325"/>
      <c r="D124" s="376"/>
      <c r="E124" s="377"/>
      <c r="F124" s="449"/>
      <c r="G124" s="450"/>
      <c r="H124" s="451"/>
      <c r="I124" s="452"/>
      <c r="J124" s="452"/>
      <c r="K124" s="452"/>
      <c r="L124" s="452"/>
      <c r="M124" s="453"/>
      <c r="N124" s="454"/>
      <c r="O124" s="455"/>
    </row>
    <row r="125" spans="1:14" ht="15.75" thickBot="1">
      <c r="A125" s="2" t="s">
        <v>47</v>
      </c>
      <c r="B125" s="29"/>
      <c r="C125" s="215"/>
      <c r="D125" s="215"/>
      <c r="E125" s="184"/>
      <c r="F125" s="184"/>
      <c r="G125" s="184"/>
      <c r="H125" s="184"/>
      <c r="M125" s="213"/>
      <c r="N125" s="212"/>
    </row>
    <row r="126" spans="1:15" ht="19.5" thickTop="1">
      <c r="A126" s="635" t="s">
        <v>0</v>
      </c>
      <c r="B126" s="635" t="s">
        <v>1</v>
      </c>
      <c r="C126" s="635" t="s">
        <v>2</v>
      </c>
      <c r="D126" s="638" t="s">
        <v>10</v>
      </c>
      <c r="E126" s="651" t="s">
        <v>21</v>
      </c>
      <c r="F126" s="652"/>
      <c r="G126" s="661" t="s">
        <v>7</v>
      </c>
      <c r="H126" s="661"/>
      <c r="I126" s="682" t="s">
        <v>3</v>
      </c>
      <c r="J126" s="658"/>
      <c r="K126" s="658"/>
      <c r="L126" s="683"/>
      <c r="M126" s="633" t="s">
        <v>22</v>
      </c>
      <c r="N126" s="633"/>
      <c r="O126" s="638" t="s">
        <v>8</v>
      </c>
    </row>
    <row r="127" spans="1:15" ht="15">
      <c r="A127" s="636"/>
      <c r="B127" s="636"/>
      <c r="C127" s="636"/>
      <c r="D127" s="639"/>
      <c r="E127" s="653"/>
      <c r="F127" s="654"/>
      <c r="G127" s="672" t="s">
        <v>208</v>
      </c>
      <c r="H127" s="634"/>
      <c r="I127" s="134" t="s">
        <v>183</v>
      </c>
      <c r="J127" s="420" t="s">
        <v>185</v>
      </c>
      <c r="K127" s="420" t="s">
        <v>187</v>
      </c>
      <c r="L127" s="420">
        <f>L82</f>
        <v>0</v>
      </c>
      <c r="M127" s="634"/>
      <c r="N127" s="634"/>
      <c r="O127" s="639"/>
    </row>
    <row r="128" spans="1:15" ht="102.75" thickBot="1">
      <c r="A128" s="637"/>
      <c r="B128" s="637"/>
      <c r="C128" s="637"/>
      <c r="D128" s="640"/>
      <c r="E128" s="419" t="s">
        <v>42</v>
      </c>
      <c r="F128" s="419" t="s">
        <v>13</v>
      </c>
      <c r="G128" s="419" t="s">
        <v>42</v>
      </c>
      <c r="H128" s="419" t="s">
        <v>13</v>
      </c>
      <c r="I128" s="219" t="s">
        <v>184</v>
      </c>
      <c r="J128" s="219" t="s">
        <v>186</v>
      </c>
      <c r="K128" s="45" t="s">
        <v>188</v>
      </c>
      <c r="L128" s="45">
        <f>L83</f>
        <v>0</v>
      </c>
      <c r="M128" s="80" t="s">
        <v>42</v>
      </c>
      <c r="N128" s="419" t="s">
        <v>13</v>
      </c>
      <c r="O128" s="640"/>
    </row>
    <row r="129" spans="1:15" ht="19.5" customHeight="1" thickTop="1">
      <c r="A129" s="317">
        <v>29</v>
      </c>
      <c r="B129" s="318" t="s">
        <v>37</v>
      </c>
      <c r="C129" s="317" t="s">
        <v>79</v>
      </c>
      <c r="D129" s="434">
        <v>132000</v>
      </c>
      <c r="E129" s="283"/>
      <c r="F129" s="435"/>
      <c r="G129" s="436">
        <v>15</v>
      </c>
      <c r="H129" s="286">
        <f t="shared" si="8"/>
        <v>1980000</v>
      </c>
      <c r="I129" s="437"/>
      <c r="J129" s="437"/>
      <c r="K129" s="437"/>
      <c r="L129" s="437"/>
      <c r="M129" s="438">
        <f>E129+G129-I129-J129-K129-L129</f>
        <v>15</v>
      </c>
      <c r="N129" s="310">
        <f>M129*D129</f>
        <v>1980000</v>
      </c>
      <c r="O129" s="439"/>
    </row>
    <row r="130" spans="1:15" ht="15" customHeight="1">
      <c r="A130" s="18">
        <v>30</v>
      </c>
      <c r="B130" s="54" t="s">
        <v>38</v>
      </c>
      <c r="C130" s="18" t="s">
        <v>48</v>
      </c>
      <c r="D130" s="298">
        <v>832000</v>
      </c>
      <c r="E130" s="397"/>
      <c r="F130" s="299"/>
      <c r="G130" s="300">
        <v>50</v>
      </c>
      <c r="H130" s="286">
        <f t="shared" si="8"/>
        <v>41600000</v>
      </c>
      <c r="I130" s="415"/>
      <c r="J130" s="415"/>
      <c r="K130" s="415">
        <v>1</v>
      </c>
      <c r="L130" s="415"/>
      <c r="M130" s="438">
        <f>E130+G130-I130-J130-K130-L130</f>
        <v>49</v>
      </c>
      <c r="N130" s="310">
        <f>M130*D130</f>
        <v>40768000</v>
      </c>
      <c r="O130" s="427"/>
    </row>
    <row r="131" spans="1:15" ht="15.75">
      <c r="A131" s="231">
        <v>31</v>
      </c>
      <c r="B131" s="54" t="s">
        <v>34</v>
      </c>
      <c r="C131" s="18" t="s">
        <v>79</v>
      </c>
      <c r="D131" s="298">
        <v>80850</v>
      </c>
      <c r="E131" s="397"/>
      <c r="F131" s="299"/>
      <c r="G131" s="300">
        <v>30</v>
      </c>
      <c r="H131" s="286">
        <f t="shared" si="8"/>
        <v>2425500</v>
      </c>
      <c r="I131" s="415"/>
      <c r="J131" s="415"/>
      <c r="K131" s="415"/>
      <c r="L131" s="415"/>
      <c r="M131" s="438">
        <f>E131+G131-I131-J131-K131-L131</f>
        <v>30</v>
      </c>
      <c r="N131" s="310">
        <f>M131*D131</f>
        <v>2425500</v>
      </c>
      <c r="O131" s="427"/>
    </row>
    <row r="132" spans="1:15" ht="15.75">
      <c r="A132" s="18">
        <v>32</v>
      </c>
      <c r="B132" s="54" t="s">
        <v>32</v>
      </c>
      <c r="C132" s="18" t="s">
        <v>48</v>
      </c>
      <c r="D132" s="298">
        <v>341220</v>
      </c>
      <c r="E132" s="397"/>
      <c r="F132" s="299"/>
      <c r="G132" s="300">
        <v>25</v>
      </c>
      <c r="H132" s="286">
        <f t="shared" si="8"/>
        <v>8530500</v>
      </c>
      <c r="I132" s="415"/>
      <c r="J132" s="415"/>
      <c r="K132" s="415"/>
      <c r="L132" s="415"/>
      <c r="M132" s="438">
        <f>E132+G132-I132-J132-K132-L132</f>
        <v>25</v>
      </c>
      <c r="N132" s="310">
        <f>M132*D132</f>
        <v>8530500</v>
      </c>
      <c r="O132" s="427"/>
    </row>
    <row r="133" spans="1:15" ht="16.5" thickBot="1">
      <c r="A133" s="57"/>
      <c r="B133" s="58"/>
      <c r="C133" s="57"/>
      <c r="D133" s="391"/>
      <c r="E133" s="392"/>
      <c r="F133" s="393"/>
      <c r="G133" s="394"/>
      <c r="H133" s="395"/>
      <c r="I133" s="416"/>
      <c r="J133" s="416"/>
      <c r="K133" s="416"/>
      <c r="L133" s="416"/>
      <c r="M133" s="417"/>
      <c r="N133" s="396"/>
      <c r="O133" s="428"/>
    </row>
    <row r="134" spans="1:18" ht="17.25" thickBot="1" thickTop="1">
      <c r="A134" s="313" t="s">
        <v>46</v>
      </c>
      <c r="B134" s="314"/>
      <c r="C134" s="314"/>
      <c r="D134" s="10"/>
      <c r="E134" s="700">
        <f>SUM(F89:F132)</f>
        <v>77968590</v>
      </c>
      <c r="F134" s="701"/>
      <c r="G134" s="382"/>
      <c r="H134" s="382">
        <f>SUM(H89:H133)</f>
        <v>158562120</v>
      </c>
      <c r="I134" s="117"/>
      <c r="J134" s="117"/>
      <c r="K134" s="350"/>
      <c r="L134" s="350"/>
      <c r="M134" s="24"/>
      <c r="N134" s="312">
        <f>SUM(N89:N132)</f>
        <v>222385475</v>
      </c>
      <c r="O134" s="24"/>
      <c r="R134" s="456"/>
    </row>
    <row r="135" spans="1:15" ht="15.75" thickTop="1">
      <c r="A135" s="72"/>
      <c r="B135" s="72"/>
      <c r="C135" s="72"/>
      <c r="D135" s="72"/>
      <c r="E135" s="222"/>
      <c r="F135" s="222"/>
      <c r="G135" s="222"/>
      <c r="H135" s="222"/>
      <c r="I135" s="75"/>
      <c r="J135" s="75"/>
      <c r="K135" s="75"/>
      <c r="L135" s="75"/>
      <c r="M135" s="75"/>
      <c r="N135" s="223">
        <f>N134+N71</f>
        <v>236651625</v>
      </c>
      <c r="O135" s="75"/>
    </row>
    <row r="136" spans="1:15" ht="15.75">
      <c r="A136" s="236">
        <v>1</v>
      </c>
      <c r="B136" s="240" t="s">
        <v>150</v>
      </c>
      <c r="D136" s="244" t="s">
        <v>151</v>
      </c>
      <c r="F136" s="241"/>
      <c r="G136" s="237"/>
      <c r="H136" s="237"/>
      <c r="K136" s="229"/>
      <c r="L136" s="229"/>
      <c r="M136" s="75"/>
      <c r="N136" s="316" t="s">
        <v>189</v>
      </c>
      <c r="O136" s="75"/>
    </row>
    <row r="137" spans="1:15" ht="15.75">
      <c r="A137" s="236"/>
      <c r="B137" s="240" t="s">
        <v>170</v>
      </c>
      <c r="D137" s="242"/>
      <c r="F137" s="243"/>
      <c r="G137" s="237" t="s">
        <v>343</v>
      </c>
      <c r="H137" s="597">
        <f>H71+H134</f>
        <v>173721070</v>
      </c>
      <c r="K137" s="230"/>
      <c r="L137" s="230"/>
      <c r="M137" s="75"/>
      <c r="N137" s="316" t="s">
        <v>163</v>
      </c>
      <c r="O137" s="75"/>
    </row>
    <row r="138" spans="1:15" ht="15.75">
      <c r="A138" s="236"/>
      <c r="B138" s="240"/>
      <c r="D138" s="243"/>
      <c r="F138" s="243"/>
      <c r="G138" s="237"/>
      <c r="H138" s="237"/>
      <c r="K138" s="229"/>
      <c r="L138" s="229"/>
      <c r="M138" s="75"/>
      <c r="N138" s="316"/>
      <c r="O138" s="226"/>
    </row>
    <row r="139" spans="6:15" ht="15.75">
      <c r="F139" s="243"/>
      <c r="G139" s="237"/>
      <c r="H139" s="237"/>
      <c r="K139" s="229"/>
      <c r="L139" s="229"/>
      <c r="M139" s="75"/>
      <c r="N139" s="248"/>
      <c r="O139" s="226"/>
    </row>
    <row r="140" spans="1:15" ht="15.75">
      <c r="A140" s="236">
        <v>2</v>
      </c>
      <c r="B140" s="240" t="s">
        <v>178</v>
      </c>
      <c r="D140" s="242" t="s">
        <v>155</v>
      </c>
      <c r="F140" s="243"/>
      <c r="G140" s="237"/>
      <c r="H140" s="597">
        <f>E134+H137-N135</f>
        <v>15038035</v>
      </c>
      <c r="K140" s="229"/>
      <c r="L140" s="229"/>
      <c r="M140" s="75"/>
      <c r="N140" s="248"/>
      <c r="O140" s="226"/>
    </row>
    <row r="141" spans="1:15" ht="15.75">
      <c r="A141" s="236"/>
      <c r="B141" s="240" t="s">
        <v>162</v>
      </c>
      <c r="D141" s="243"/>
      <c r="F141" s="241"/>
      <c r="G141" s="237"/>
      <c r="H141" s="237"/>
      <c r="K141" s="228"/>
      <c r="L141" s="228"/>
      <c r="M141" s="75"/>
      <c r="N141" s="228"/>
      <c r="O141" s="226"/>
    </row>
    <row r="142" spans="1:15" ht="15.75">
      <c r="A142" s="236"/>
      <c r="B142" s="240"/>
      <c r="D142" s="240"/>
      <c r="F142" s="241"/>
      <c r="G142" s="237"/>
      <c r="H142" s="237"/>
      <c r="K142" s="228"/>
      <c r="L142" s="228"/>
      <c r="M142" s="75"/>
      <c r="O142" s="226"/>
    </row>
    <row r="143" spans="5:15" ht="15.75">
      <c r="E143" s="241"/>
      <c r="F143" s="241"/>
      <c r="G143" s="237"/>
      <c r="H143" s="316" t="s">
        <v>133</v>
      </c>
      <c r="K143" s="228"/>
      <c r="L143" s="228"/>
      <c r="M143" s="75"/>
      <c r="N143" s="315" t="s">
        <v>148</v>
      </c>
      <c r="O143" s="226"/>
    </row>
    <row r="144" spans="1:15" ht="15.75">
      <c r="A144" s="236">
        <v>3</v>
      </c>
      <c r="B144" s="240" t="s">
        <v>156</v>
      </c>
      <c r="D144" s="244" t="s">
        <v>155</v>
      </c>
      <c r="E144" s="245"/>
      <c r="F144" s="245"/>
      <c r="G144" s="238"/>
      <c r="H144" s="316" t="s">
        <v>153</v>
      </c>
      <c r="K144" s="248"/>
      <c r="L144" s="248"/>
      <c r="M144" s="75"/>
      <c r="N144" s="316" t="s">
        <v>149</v>
      </c>
      <c r="O144" s="75"/>
    </row>
    <row r="145" spans="1:15" ht="15.75">
      <c r="A145" s="236"/>
      <c r="B145" s="240" t="s">
        <v>158</v>
      </c>
      <c r="C145" s="240"/>
      <c r="D145" s="240"/>
      <c r="E145" s="239"/>
      <c r="F145" s="239"/>
      <c r="G145" s="238"/>
      <c r="H145" s="316" t="s">
        <v>154</v>
      </c>
      <c r="K145" s="248"/>
      <c r="L145" s="248"/>
      <c r="M145" s="75"/>
      <c r="N145" s="75"/>
      <c r="O145" s="75"/>
    </row>
    <row r="146" spans="1:15" ht="15">
      <c r="A146" s="72"/>
      <c r="B146" s="72"/>
      <c r="C146" s="72"/>
      <c r="D146" s="72"/>
      <c r="E146" s="222"/>
      <c r="F146" s="222"/>
      <c r="G146" s="222"/>
      <c r="H146" s="227"/>
      <c r="I146" s="75"/>
      <c r="J146" s="75"/>
      <c r="K146" s="75"/>
      <c r="L146" s="75"/>
      <c r="M146" s="75"/>
      <c r="N146" s="223"/>
      <c r="O146" s="75"/>
    </row>
    <row r="147" spans="1:15" ht="15">
      <c r="A147" s="72"/>
      <c r="B147" s="72"/>
      <c r="C147" s="72"/>
      <c r="D147" s="72"/>
      <c r="E147" s="222"/>
      <c r="F147" s="222"/>
      <c r="G147" s="222"/>
      <c r="H147" s="227"/>
      <c r="I147" s="75"/>
      <c r="J147" s="75"/>
      <c r="K147" s="75"/>
      <c r="L147" s="75"/>
      <c r="M147" s="75"/>
      <c r="N147" s="223"/>
      <c r="O147" s="75"/>
    </row>
    <row r="148" spans="1:15" ht="15">
      <c r="A148" s="72"/>
      <c r="B148" s="72"/>
      <c r="C148" s="72"/>
      <c r="D148" s="72"/>
      <c r="E148" s="222"/>
      <c r="F148" s="222"/>
      <c r="G148" s="222"/>
      <c r="H148" s="227"/>
      <c r="I148" s="75"/>
      <c r="J148" s="75"/>
      <c r="K148" s="75"/>
      <c r="L148" s="75"/>
      <c r="M148" s="75"/>
      <c r="N148" s="223"/>
      <c r="O148" s="75"/>
    </row>
    <row r="149" spans="1:15" ht="15">
      <c r="A149" s="72"/>
      <c r="B149" s="72"/>
      <c r="C149" s="72"/>
      <c r="D149" s="72"/>
      <c r="E149" s="222"/>
      <c r="F149" s="222"/>
      <c r="G149" s="222"/>
      <c r="H149" s="315" t="s">
        <v>157</v>
      </c>
      <c r="I149" s="75"/>
      <c r="J149" s="75"/>
      <c r="K149" s="75"/>
      <c r="L149" s="75"/>
      <c r="M149" s="75"/>
      <c r="N149" s="223"/>
      <c r="O149" s="75"/>
    </row>
    <row r="150" spans="1:15" ht="15">
      <c r="A150" s="72"/>
      <c r="B150" s="72"/>
      <c r="C150" s="72"/>
      <c r="D150" s="72"/>
      <c r="E150" s="222"/>
      <c r="F150" s="222"/>
      <c r="G150" s="222"/>
      <c r="H150" s="316" t="s">
        <v>159</v>
      </c>
      <c r="I150" s="75"/>
      <c r="J150" s="75"/>
      <c r="K150" s="75"/>
      <c r="L150" s="75"/>
      <c r="M150" s="75"/>
      <c r="N150" s="223"/>
      <c r="O150" s="75"/>
    </row>
    <row r="151" spans="1:15" ht="15">
      <c r="A151" s="72"/>
      <c r="B151" s="72"/>
      <c r="C151" s="72"/>
      <c r="D151" s="72"/>
      <c r="E151" s="222"/>
      <c r="F151" s="222"/>
      <c r="G151" s="222"/>
      <c r="H151" s="316" t="s">
        <v>160</v>
      </c>
      <c r="I151" s="75"/>
      <c r="J151" s="75"/>
      <c r="K151" s="75"/>
      <c r="L151" s="75"/>
      <c r="M151" s="75"/>
      <c r="N151" s="223"/>
      <c r="O151" s="75"/>
    </row>
    <row r="152" spans="1:15" ht="15">
      <c r="A152" s="72"/>
      <c r="B152" s="72"/>
      <c r="C152" s="72"/>
      <c r="D152" s="72"/>
      <c r="E152" s="222"/>
      <c r="F152" s="222"/>
      <c r="G152" s="222"/>
      <c r="H152" s="222"/>
      <c r="I152" s="75"/>
      <c r="J152" s="75"/>
      <c r="K152" s="75"/>
      <c r="L152" s="75"/>
      <c r="M152" s="75"/>
      <c r="N152" s="223"/>
      <c r="O152" s="75"/>
    </row>
    <row r="153" spans="1:15" ht="15">
      <c r="A153" s="72"/>
      <c r="B153" s="72"/>
      <c r="C153" s="72"/>
      <c r="D153" s="72"/>
      <c r="E153" s="222"/>
      <c r="F153" s="222"/>
      <c r="G153" s="222"/>
      <c r="H153" s="222"/>
      <c r="I153" s="75"/>
      <c r="J153" s="75"/>
      <c r="K153" s="75"/>
      <c r="L153" s="75"/>
      <c r="M153" s="75"/>
      <c r="N153" s="223"/>
      <c r="O153" s="75"/>
    </row>
    <row r="154" spans="1:15" ht="15">
      <c r="A154" s="72"/>
      <c r="B154" s="72"/>
      <c r="C154" s="72"/>
      <c r="D154" s="72"/>
      <c r="E154" s="222"/>
      <c r="F154" s="222"/>
      <c r="G154" s="222"/>
      <c r="H154" s="222"/>
      <c r="I154" s="75"/>
      <c r="J154" s="75"/>
      <c r="K154" s="75"/>
      <c r="L154" s="75"/>
      <c r="M154" s="75"/>
      <c r="N154" s="223"/>
      <c r="O154" s="75"/>
    </row>
    <row r="155" spans="1:15" ht="15">
      <c r="A155" s="72"/>
      <c r="B155" s="72"/>
      <c r="C155" s="72"/>
      <c r="D155" s="72"/>
      <c r="E155" s="222"/>
      <c r="F155" s="222">
        <f>F71+F20+E134</f>
        <v>77968590</v>
      </c>
      <c r="G155" s="222"/>
      <c r="H155" s="222"/>
      <c r="I155" s="75"/>
      <c r="J155" s="75"/>
      <c r="K155" s="75"/>
      <c r="L155" s="75"/>
      <c r="M155" s="75"/>
      <c r="N155" s="223"/>
      <c r="O155" s="75"/>
    </row>
    <row r="156" spans="1:15" ht="15">
      <c r="A156" s="72"/>
      <c r="B156" s="72"/>
      <c r="C156" s="72"/>
      <c r="D156" s="72"/>
      <c r="E156" s="222"/>
      <c r="F156" s="222"/>
      <c r="G156" s="222"/>
      <c r="H156" s="222"/>
      <c r="I156" s="75"/>
      <c r="J156" s="75"/>
      <c r="K156" s="75"/>
      <c r="L156" s="75"/>
      <c r="M156" s="75"/>
      <c r="N156" s="223"/>
      <c r="O156" s="75"/>
    </row>
    <row r="157" spans="1:15" ht="15">
      <c r="A157" s="72"/>
      <c r="B157" s="72"/>
      <c r="C157" s="72"/>
      <c r="D157" s="72"/>
      <c r="E157" s="222"/>
      <c r="F157" s="222"/>
      <c r="G157" s="222"/>
      <c r="H157" s="222"/>
      <c r="I157" s="75"/>
      <c r="J157" s="75"/>
      <c r="K157" s="75"/>
      <c r="L157" s="75"/>
      <c r="M157" s="75"/>
      <c r="N157" s="223"/>
      <c r="O157" s="75"/>
    </row>
    <row r="158" spans="1:15" ht="15">
      <c r="A158" s="72"/>
      <c r="B158" s="72"/>
      <c r="C158" s="72"/>
      <c r="D158" s="72"/>
      <c r="E158" s="222"/>
      <c r="F158" s="222"/>
      <c r="G158" s="222"/>
      <c r="H158" s="222"/>
      <c r="I158" s="75"/>
      <c r="J158" s="75"/>
      <c r="K158" s="75"/>
      <c r="L158" s="75"/>
      <c r="M158" s="75"/>
      <c r="N158" s="223"/>
      <c r="O158" s="75"/>
    </row>
    <row r="159" spans="1:15" ht="15">
      <c r="A159" s="72"/>
      <c r="B159" s="72"/>
      <c r="C159" s="72"/>
      <c r="D159" s="72"/>
      <c r="E159" s="222"/>
      <c r="F159" s="222"/>
      <c r="G159" s="222"/>
      <c r="H159" s="222"/>
      <c r="I159" s="75"/>
      <c r="J159" s="75"/>
      <c r="K159" s="75"/>
      <c r="L159" s="75"/>
      <c r="M159" s="75"/>
      <c r="N159" s="223"/>
      <c r="O159" s="75"/>
    </row>
    <row r="160" spans="1:15" ht="15">
      <c r="A160" s="72"/>
      <c r="B160" s="72"/>
      <c r="C160" s="72"/>
      <c r="D160" s="72"/>
      <c r="E160" s="222"/>
      <c r="F160" s="222"/>
      <c r="G160" s="222"/>
      <c r="H160" s="222"/>
      <c r="I160" s="75"/>
      <c r="J160" s="75"/>
      <c r="K160" s="75"/>
      <c r="L160" s="75"/>
      <c r="M160" s="75"/>
      <c r="N160" s="223"/>
      <c r="O160" s="75"/>
    </row>
    <row r="161" spans="1:15" ht="15">
      <c r="A161" s="72"/>
      <c r="B161" s="72"/>
      <c r="C161" s="72"/>
      <c r="D161" s="72"/>
      <c r="E161" s="222"/>
      <c r="F161" s="222"/>
      <c r="G161" s="222"/>
      <c r="H161" s="222"/>
      <c r="I161" s="75"/>
      <c r="J161" s="75"/>
      <c r="K161" s="75"/>
      <c r="L161" s="75"/>
      <c r="M161" s="75"/>
      <c r="N161" s="223"/>
      <c r="O161" s="75"/>
    </row>
    <row r="162" spans="1:15" ht="15">
      <c r="A162" s="72"/>
      <c r="B162" s="72"/>
      <c r="C162" s="72"/>
      <c r="D162" s="72"/>
      <c r="E162" s="222"/>
      <c r="F162" s="222"/>
      <c r="G162" s="222"/>
      <c r="H162" s="222"/>
      <c r="I162" s="75"/>
      <c r="J162" s="75"/>
      <c r="K162" s="75"/>
      <c r="L162" s="75"/>
      <c r="M162" s="75"/>
      <c r="N162" s="223"/>
      <c r="O162" s="75"/>
    </row>
    <row r="163" spans="1:14" ht="15.75" thickBot="1">
      <c r="A163" s="2" t="s">
        <v>130</v>
      </c>
      <c r="B163" s="215"/>
      <c r="C163" s="29"/>
      <c r="D163" s="29"/>
      <c r="E163" s="215"/>
      <c r="F163" s="215"/>
      <c r="G163" s="215"/>
      <c r="H163" s="215"/>
      <c r="M163" s="213"/>
      <c r="N163" s="212"/>
    </row>
    <row r="164" spans="1:15" ht="19.5" thickTop="1">
      <c r="A164" s="635" t="s">
        <v>0</v>
      </c>
      <c r="B164" s="635" t="s">
        <v>1</v>
      </c>
      <c r="C164" s="635" t="s">
        <v>2</v>
      </c>
      <c r="D164" s="638" t="s">
        <v>10</v>
      </c>
      <c r="E164" s="651" t="s">
        <v>21</v>
      </c>
      <c r="F164" s="652"/>
      <c r="G164" s="699" t="s">
        <v>7</v>
      </c>
      <c r="H164" s="699"/>
      <c r="I164" s="657" t="s">
        <v>3</v>
      </c>
      <c r="J164" s="658"/>
      <c r="K164" s="658"/>
      <c r="L164" s="683"/>
      <c r="M164" s="633" t="s">
        <v>22</v>
      </c>
      <c r="N164" s="633"/>
      <c r="O164" s="638" t="s">
        <v>115</v>
      </c>
    </row>
    <row r="165" spans="1:15" ht="15" customHeight="1">
      <c r="A165" s="636"/>
      <c r="B165" s="636"/>
      <c r="C165" s="636"/>
      <c r="D165" s="639"/>
      <c r="E165" s="653"/>
      <c r="F165" s="654"/>
      <c r="G165" s="680"/>
      <c r="H165" s="681"/>
      <c r="I165" s="134" t="s">
        <v>183</v>
      </c>
      <c r="J165" s="379" t="s">
        <v>185</v>
      </c>
      <c r="K165" s="379" t="s">
        <v>187</v>
      </c>
      <c r="L165" s="418">
        <f>L87</f>
        <v>42947</v>
      </c>
      <c r="M165" s="634"/>
      <c r="N165" s="634"/>
      <c r="O165" s="639"/>
    </row>
    <row r="166" spans="1:15" ht="92.25" customHeight="1" thickBot="1">
      <c r="A166" s="637"/>
      <c r="B166" s="637"/>
      <c r="C166" s="637"/>
      <c r="D166" s="640"/>
      <c r="E166" s="380" t="s">
        <v>42</v>
      </c>
      <c r="F166" s="380" t="s">
        <v>13</v>
      </c>
      <c r="G166" s="380" t="s">
        <v>42</v>
      </c>
      <c r="H166" s="380" t="s">
        <v>13</v>
      </c>
      <c r="I166" s="219" t="s">
        <v>184</v>
      </c>
      <c r="J166" s="219" t="s">
        <v>186</v>
      </c>
      <c r="K166" s="45" t="s">
        <v>188</v>
      </c>
      <c r="L166" s="45" t="str">
        <f>L88</f>
        <v>Kebakaran rumah di desa Tawangrejo, Winong</v>
      </c>
      <c r="M166" s="80" t="s">
        <v>42</v>
      </c>
      <c r="N166" s="380" t="s">
        <v>13</v>
      </c>
      <c r="O166" s="640"/>
    </row>
    <row r="167" spans="1:15" ht="15.75" thickTop="1">
      <c r="A167" s="231">
        <v>1</v>
      </c>
      <c r="B167" s="232" t="s">
        <v>23</v>
      </c>
      <c r="C167" s="231"/>
      <c r="D167" s="31"/>
      <c r="E167" s="47"/>
      <c r="F167" s="386">
        <f>E167*D167</f>
        <v>0</v>
      </c>
      <c r="G167" s="164"/>
      <c r="H167" s="99"/>
      <c r="I167" s="124"/>
      <c r="J167" s="124"/>
      <c r="K167" s="249"/>
      <c r="L167" s="253"/>
      <c r="M167" s="47">
        <f>E167+G167-I167-K167</f>
        <v>0</v>
      </c>
      <c r="N167" s="81">
        <f>M167*D167</f>
        <v>0</v>
      </c>
      <c r="O167" s="249"/>
    </row>
    <row r="168" spans="1:15" ht="15">
      <c r="A168" s="231">
        <v>2</v>
      </c>
      <c r="B168" s="232" t="s">
        <v>70</v>
      </c>
      <c r="C168" s="231"/>
      <c r="D168" s="31"/>
      <c r="E168" s="47"/>
      <c r="F168" s="35">
        <f>E168*D168</f>
        <v>0</v>
      </c>
      <c r="G168" s="163"/>
      <c r="H168" s="35"/>
      <c r="I168" s="125"/>
      <c r="J168" s="125"/>
      <c r="K168" s="250"/>
      <c r="L168" s="253"/>
      <c r="M168" s="47">
        <f>E168+G168-I168-K168</f>
        <v>0</v>
      </c>
      <c r="N168" s="81">
        <f>M168*D168</f>
        <v>0</v>
      </c>
      <c r="O168" s="250"/>
    </row>
    <row r="169" spans="1:15" ht="15">
      <c r="A169" s="231">
        <v>3</v>
      </c>
      <c r="B169" s="234" t="s">
        <v>131</v>
      </c>
      <c r="C169" s="231"/>
      <c r="D169" s="31"/>
      <c r="E169" s="47"/>
      <c r="F169" s="37">
        <f>E169*D169</f>
        <v>0</v>
      </c>
      <c r="G169" s="160"/>
      <c r="H169" s="37"/>
      <c r="I169" s="125"/>
      <c r="J169" s="125"/>
      <c r="K169" s="250"/>
      <c r="L169" s="253"/>
      <c r="M169" s="47">
        <f>E169+G169-I169-K169</f>
        <v>0</v>
      </c>
      <c r="N169" s="81">
        <f>M169*D169</f>
        <v>0</v>
      </c>
      <c r="O169" s="250"/>
    </row>
    <row r="170" spans="1:15" ht="15.75" thickBot="1">
      <c r="A170" s="18">
        <v>4</v>
      </c>
      <c r="B170" s="54" t="s">
        <v>132</v>
      </c>
      <c r="C170" s="18"/>
      <c r="D170" s="55"/>
      <c r="E170" s="69"/>
      <c r="F170" s="56">
        <f>E170*D170</f>
        <v>0</v>
      </c>
      <c r="G170" s="161"/>
      <c r="H170" s="56"/>
      <c r="I170" s="126"/>
      <c r="J170" s="126"/>
      <c r="K170" s="252"/>
      <c r="L170" s="170"/>
      <c r="M170" s="47">
        <f>E170+G170-I170-K170</f>
        <v>0</v>
      </c>
      <c r="N170" s="82">
        <f>M170*D170</f>
        <v>0</v>
      </c>
      <c r="O170" s="252"/>
    </row>
    <row r="171" spans="1:15" ht="16.5" thickBot="1" thickTop="1">
      <c r="A171" s="207" t="s">
        <v>50</v>
      </c>
      <c r="B171" s="207"/>
      <c r="C171" s="207"/>
      <c r="D171" s="207"/>
      <c r="E171" s="146"/>
      <c r="F171" s="146">
        <f>SUM(F167:F170)</f>
        <v>0</v>
      </c>
      <c r="G171" s="146"/>
      <c r="H171" s="146"/>
      <c r="I171" s="24"/>
      <c r="J171" s="24"/>
      <c r="K171" s="24"/>
      <c r="L171" s="24"/>
      <c r="M171" s="71"/>
      <c r="N171" s="210">
        <f>SUM(N167:N170)</f>
        <v>0</v>
      </c>
      <c r="O171" s="24"/>
    </row>
    <row r="172" ht="15.75" thickTop="1"/>
    <row r="173" spans="1:15" ht="15.75">
      <c r="A173" s="236">
        <v>1</v>
      </c>
      <c r="B173" s="240" t="s">
        <v>150</v>
      </c>
      <c r="D173" s="244" t="s">
        <v>151</v>
      </c>
      <c r="F173" s="241"/>
      <c r="G173" s="237"/>
      <c r="H173" s="237"/>
      <c r="K173" s="229"/>
      <c r="L173" s="229"/>
      <c r="M173" s="75"/>
      <c r="N173" s="316" t="s">
        <v>189</v>
      </c>
      <c r="O173" s="75"/>
    </row>
    <row r="174" spans="1:15" ht="15.75">
      <c r="A174" s="236"/>
      <c r="B174" s="240" t="s">
        <v>170</v>
      </c>
      <c r="D174" s="242"/>
      <c r="F174" s="243"/>
      <c r="G174" s="237"/>
      <c r="H174" s="237"/>
      <c r="J174" s="316"/>
      <c r="K174" s="230"/>
      <c r="L174" s="230"/>
      <c r="M174" s="75"/>
      <c r="N174" s="316" t="s">
        <v>163</v>
      </c>
      <c r="O174" s="75"/>
    </row>
    <row r="175" spans="1:15" ht="15.75">
      <c r="A175" s="236"/>
      <c r="B175" s="240"/>
      <c r="D175" s="243"/>
      <c r="F175" s="243"/>
      <c r="G175" s="237"/>
      <c r="H175" s="237"/>
      <c r="J175" s="316"/>
      <c r="K175" s="229"/>
      <c r="L175" s="229"/>
      <c r="M175" s="75"/>
      <c r="N175" s="316"/>
      <c r="O175" s="226"/>
    </row>
    <row r="176" spans="6:15" ht="15.75">
      <c r="F176" s="243"/>
      <c r="G176" s="237"/>
      <c r="H176" s="237"/>
      <c r="J176" s="316"/>
      <c r="K176" s="229"/>
      <c r="L176" s="229"/>
      <c r="M176" s="75"/>
      <c r="N176" s="248"/>
      <c r="O176" s="226"/>
    </row>
    <row r="177" spans="1:15" ht="15.75">
      <c r="A177" s="236">
        <v>2</v>
      </c>
      <c r="B177" s="240" t="s">
        <v>178</v>
      </c>
      <c r="D177" s="242" t="s">
        <v>155</v>
      </c>
      <c r="F177" s="243"/>
      <c r="G177" s="237"/>
      <c r="H177" s="237"/>
      <c r="K177" s="229"/>
      <c r="L177" s="229"/>
      <c r="M177" s="75"/>
      <c r="N177" s="248"/>
      <c r="O177" s="226"/>
    </row>
    <row r="178" spans="1:15" ht="15.75">
      <c r="A178" s="236"/>
      <c r="B178" s="240" t="s">
        <v>162</v>
      </c>
      <c r="D178" s="243"/>
      <c r="F178" s="241"/>
      <c r="G178" s="237"/>
      <c r="H178" s="237"/>
      <c r="K178" s="228"/>
      <c r="L178" s="228"/>
      <c r="M178" s="75"/>
      <c r="N178" s="228"/>
      <c r="O178" s="226"/>
    </row>
    <row r="179" spans="1:15" ht="15.75">
      <c r="A179" s="236"/>
      <c r="B179" s="240"/>
      <c r="D179" s="240"/>
      <c r="F179" s="241"/>
      <c r="G179" s="237"/>
      <c r="H179" s="237"/>
      <c r="I179" s="316" t="s">
        <v>133</v>
      </c>
      <c r="K179" s="228"/>
      <c r="L179" s="228"/>
      <c r="M179" s="75"/>
      <c r="O179" s="226"/>
    </row>
    <row r="180" spans="5:15" ht="15.75">
      <c r="E180" s="241"/>
      <c r="F180" s="241"/>
      <c r="G180" s="237"/>
      <c r="H180" s="237"/>
      <c r="I180" s="316" t="s">
        <v>153</v>
      </c>
      <c r="J180" s="315"/>
      <c r="K180" s="228"/>
      <c r="L180" s="228"/>
      <c r="M180" s="75"/>
      <c r="N180" s="315" t="s">
        <v>148</v>
      </c>
      <c r="O180" s="226"/>
    </row>
    <row r="181" spans="1:15" ht="15.75">
      <c r="A181" s="236">
        <v>3</v>
      </c>
      <c r="B181" s="240" t="s">
        <v>156</v>
      </c>
      <c r="D181" s="244" t="s">
        <v>155</v>
      </c>
      <c r="E181" s="245"/>
      <c r="F181" s="245"/>
      <c r="G181" s="238"/>
      <c r="H181" s="238"/>
      <c r="I181" s="316" t="s">
        <v>154</v>
      </c>
      <c r="J181" s="316"/>
      <c r="K181" s="248"/>
      <c r="L181" s="248"/>
      <c r="M181" s="75"/>
      <c r="N181" s="316" t="s">
        <v>149</v>
      </c>
      <c r="O181" s="75"/>
    </row>
    <row r="182" spans="1:15" ht="15.75">
      <c r="A182" s="236"/>
      <c r="B182" s="240" t="s">
        <v>158</v>
      </c>
      <c r="C182" s="240"/>
      <c r="D182" s="240"/>
      <c r="E182" s="239"/>
      <c r="F182" s="239"/>
      <c r="G182" s="238"/>
      <c r="H182" s="238"/>
      <c r="J182" s="316"/>
      <c r="K182" s="248"/>
      <c r="L182" s="248"/>
      <c r="M182" s="75"/>
      <c r="N182" s="75"/>
      <c r="O182" s="75"/>
    </row>
    <row r="185" ht="15">
      <c r="I185" s="315" t="s">
        <v>157</v>
      </c>
    </row>
    <row r="186" ht="15">
      <c r="I186" s="316" t="s">
        <v>159</v>
      </c>
    </row>
    <row r="187" ht="15">
      <c r="I187" s="316" t="s">
        <v>160</v>
      </c>
    </row>
    <row r="193" spans="3:8" ht="15">
      <c r="C193" s="227" t="s">
        <v>342</v>
      </c>
      <c r="G193" s="316" t="s">
        <v>340</v>
      </c>
      <c r="H193" s="591">
        <f>F71+H71-N71</f>
        <v>892800</v>
      </c>
    </row>
    <row r="194" ht="15">
      <c r="H194" s="593">
        <f>E134+H134-N134</f>
        <v>14145235</v>
      </c>
    </row>
    <row r="195" ht="15">
      <c r="H195" s="606">
        <f>SUM(H193:H194)</f>
        <v>15038035</v>
      </c>
    </row>
  </sheetData>
  <sheetProtection/>
  <mergeCells count="53">
    <mergeCell ref="I86:L86"/>
    <mergeCell ref="I164:L164"/>
    <mergeCell ref="G164:H164"/>
    <mergeCell ref="M164:N165"/>
    <mergeCell ref="O164:O166"/>
    <mergeCell ref="G165:H165"/>
    <mergeCell ref="M86:N87"/>
    <mergeCell ref="O86:O88"/>
    <mergeCell ref="G87:H87"/>
    <mergeCell ref="I126:L126"/>
    <mergeCell ref="E134:F134"/>
    <mergeCell ref="A164:A166"/>
    <mergeCell ref="B164:B166"/>
    <mergeCell ref="C164:C166"/>
    <mergeCell ref="D164:D166"/>
    <mergeCell ref="E164:F165"/>
    <mergeCell ref="O46:O48"/>
    <mergeCell ref="G47:H47"/>
    <mergeCell ref="A86:A88"/>
    <mergeCell ref="B86:B88"/>
    <mergeCell ref="C86:C88"/>
    <mergeCell ref="D86:D88"/>
    <mergeCell ref="E86:F87"/>
    <mergeCell ref="G86:H86"/>
    <mergeCell ref="A46:A48"/>
    <mergeCell ref="I46:L46"/>
    <mergeCell ref="B46:B48"/>
    <mergeCell ref="C46:C48"/>
    <mergeCell ref="D46:D48"/>
    <mergeCell ref="E46:F47"/>
    <mergeCell ref="G46:H46"/>
    <mergeCell ref="M5:N6"/>
    <mergeCell ref="G5:H5"/>
    <mergeCell ref="M46:N47"/>
    <mergeCell ref="O5:O7"/>
    <mergeCell ref="E6:E7"/>
    <mergeCell ref="F6:F7"/>
    <mergeCell ref="G6:H6"/>
    <mergeCell ref="I5:L5"/>
    <mergeCell ref="A5:A7"/>
    <mergeCell ref="B5:B7"/>
    <mergeCell ref="C5:C7"/>
    <mergeCell ref="D5:D7"/>
    <mergeCell ref="E5:F5"/>
    <mergeCell ref="M126:N127"/>
    <mergeCell ref="O126:O128"/>
    <mergeCell ref="G127:H127"/>
    <mergeCell ref="A126:A128"/>
    <mergeCell ref="B126:B128"/>
    <mergeCell ref="C126:C128"/>
    <mergeCell ref="D126:D128"/>
    <mergeCell ref="E126:F127"/>
    <mergeCell ref="G126:H126"/>
  </mergeCells>
  <printOptions/>
  <pageMargins left="0.446850394" right="1.02362204724409" top="0.2" bottom="0.196850393700787" header="0.31496062992126" footer="0.31496062992126"/>
  <pageSetup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1">
      <pane xSplit="5" ySplit="6" topLeftCell="F5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70" sqref="R70"/>
    </sheetView>
  </sheetViews>
  <sheetFormatPr defaultColWidth="9.140625" defaultRowHeight="15"/>
  <cols>
    <col min="1" max="1" width="4.57421875" style="227" customWidth="1"/>
    <col min="2" max="2" width="23.57421875" style="227" customWidth="1"/>
    <col min="3" max="3" width="8.421875" style="227" customWidth="1"/>
    <col min="4" max="5" width="15.7109375" style="227" customWidth="1"/>
    <col min="6" max="6" width="7.57421875" style="316" customWidth="1"/>
    <col min="7" max="7" width="15.7109375" style="316" customWidth="1"/>
    <col min="8" max="8" width="8.28125" style="316" customWidth="1"/>
    <col min="9" max="9" width="15.7109375" style="316" customWidth="1"/>
    <col min="10" max="13" width="10.7109375" style="227" customWidth="1"/>
    <col min="14" max="14" width="6.421875" style="227" customWidth="1"/>
    <col min="15" max="15" width="17.00390625" style="227" customWidth="1"/>
    <col min="16" max="16" width="18.57421875" style="227" customWidth="1"/>
    <col min="17" max="18" width="9.140625" style="227" customWidth="1"/>
    <col min="19" max="19" width="15.00390625" style="227" bestFit="1" customWidth="1"/>
    <col min="20" max="16384" width="9.140625" style="227" customWidth="1"/>
  </cols>
  <sheetData>
    <row r="1" spans="1:9" ht="18.75">
      <c r="A1" s="1" t="s">
        <v>20</v>
      </c>
      <c r="B1" s="17"/>
      <c r="C1" s="17"/>
      <c r="D1" s="17"/>
      <c r="E1" s="17"/>
      <c r="F1" s="17"/>
      <c r="G1" s="17"/>
      <c r="H1" s="17"/>
      <c r="I1" s="17"/>
    </row>
    <row r="2" spans="1:5" ht="15">
      <c r="A2" s="8" t="s">
        <v>169</v>
      </c>
      <c r="B2" s="316"/>
      <c r="C2" s="316"/>
      <c r="D2" s="316"/>
      <c r="E2" s="316"/>
    </row>
    <row r="3" spans="1:9" ht="15.75" thickBot="1">
      <c r="A3" s="2" t="s">
        <v>274</v>
      </c>
      <c r="C3" s="316"/>
      <c r="D3" s="316"/>
      <c r="E3" s="316"/>
      <c r="F3" s="184"/>
      <c r="G3" s="184"/>
      <c r="H3" s="184"/>
      <c r="I3" s="184"/>
    </row>
    <row r="4" spans="1:16" ht="22.5" customHeight="1" thickTop="1">
      <c r="A4" s="635" t="s">
        <v>0</v>
      </c>
      <c r="B4" s="635" t="s">
        <v>1</v>
      </c>
      <c r="C4" s="635" t="s">
        <v>2</v>
      </c>
      <c r="D4" s="638" t="s">
        <v>10</v>
      </c>
      <c r="E4" s="638" t="s">
        <v>222</v>
      </c>
      <c r="F4" s="651" t="s">
        <v>21</v>
      </c>
      <c r="G4" s="652"/>
      <c r="H4" s="661" t="s">
        <v>7</v>
      </c>
      <c r="I4" s="661"/>
      <c r="J4" s="657" t="s">
        <v>3</v>
      </c>
      <c r="K4" s="658"/>
      <c r="L4" s="658"/>
      <c r="M4" s="683"/>
      <c r="N4" s="633" t="s">
        <v>22</v>
      </c>
      <c r="O4" s="633"/>
      <c r="P4" s="638" t="s">
        <v>115</v>
      </c>
    </row>
    <row r="5" spans="1:16" ht="15">
      <c r="A5" s="636"/>
      <c r="B5" s="636"/>
      <c r="C5" s="636"/>
      <c r="D5" s="639"/>
      <c r="E5" s="639"/>
      <c r="F5" s="653"/>
      <c r="G5" s="654"/>
      <c r="H5" s="711" t="s">
        <v>208</v>
      </c>
      <c r="I5" s="634"/>
      <c r="J5" s="134" t="s">
        <v>183</v>
      </c>
      <c r="K5" s="495" t="s">
        <v>185</v>
      </c>
      <c r="L5" s="495" t="s">
        <v>187</v>
      </c>
      <c r="M5" s="495">
        <v>42947</v>
      </c>
      <c r="N5" s="634"/>
      <c r="O5" s="634"/>
      <c r="P5" s="639"/>
    </row>
    <row r="6" spans="1:16" ht="82.5" customHeight="1" thickBot="1">
      <c r="A6" s="637"/>
      <c r="B6" s="637"/>
      <c r="C6" s="637"/>
      <c r="D6" s="640"/>
      <c r="E6" s="640"/>
      <c r="F6" s="496" t="s">
        <v>42</v>
      </c>
      <c r="G6" s="496" t="s">
        <v>13</v>
      </c>
      <c r="H6" s="496" t="s">
        <v>42</v>
      </c>
      <c r="I6" s="496" t="s">
        <v>13</v>
      </c>
      <c r="J6" s="219" t="s">
        <v>184</v>
      </c>
      <c r="K6" s="219" t="s">
        <v>186</v>
      </c>
      <c r="L6" s="45" t="s">
        <v>188</v>
      </c>
      <c r="M6" s="45" t="s">
        <v>212</v>
      </c>
      <c r="N6" s="80" t="s">
        <v>42</v>
      </c>
      <c r="O6" s="496" t="s">
        <v>13</v>
      </c>
      <c r="P6" s="640"/>
    </row>
    <row r="7" spans="1:16" ht="19.5" customHeight="1" thickTop="1">
      <c r="A7" s="372"/>
      <c r="B7" s="372" t="s">
        <v>225</v>
      </c>
      <c r="C7" s="372"/>
      <c r="D7" s="373"/>
      <c r="E7" s="373"/>
      <c r="F7" s="373"/>
      <c r="G7" s="373"/>
      <c r="H7" s="373"/>
      <c r="I7" s="373"/>
      <c r="J7" s="462"/>
      <c r="K7" s="462"/>
      <c r="L7" s="462"/>
      <c r="M7" s="462"/>
      <c r="N7" s="374"/>
      <c r="O7" s="373"/>
      <c r="P7" s="373"/>
    </row>
    <row r="8" spans="1:16" ht="15.75">
      <c r="A8" s="506">
        <v>1</v>
      </c>
      <c r="B8" s="507" t="s">
        <v>131</v>
      </c>
      <c r="C8" s="508" t="s">
        <v>44</v>
      </c>
      <c r="D8" s="509">
        <v>5000</v>
      </c>
      <c r="E8" s="509" t="s">
        <v>223</v>
      </c>
      <c r="F8" s="510"/>
      <c r="G8" s="517">
        <f aca="true" t="shared" si="0" ref="G8:G26">F8*D8</f>
        <v>0</v>
      </c>
      <c r="H8" s="510">
        <v>144</v>
      </c>
      <c r="I8" s="509">
        <f>D8*H8</f>
        <v>720000</v>
      </c>
      <c r="J8" s="511"/>
      <c r="K8" s="511"/>
      <c r="L8" s="512"/>
      <c r="M8" s="512">
        <v>3</v>
      </c>
      <c r="N8" s="513">
        <f>F8+H8-J8-K8-L8-M8</f>
        <v>141</v>
      </c>
      <c r="O8" s="509">
        <f aca="true" t="shared" si="1" ref="O8:O26">N8*D8</f>
        <v>705000</v>
      </c>
      <c r="P8" s="514">
        <v>43350</v>
      </c>
    </row>
    <row r="9" spans="1:16" ht="15.75">
      <c r="A9" s="375">
        <v>2</v>
      </c>
      <c r="B9" s="403" t="s">
        <v>198</v>
      </c>
      <c r="C9" s="401" t="s">
        <v>197</v>
      </c>
      <c r="D9" s="405">
        <v>14700</v>
      </c>
      <c r="E9" s="405" t="s">
        <v>223</v>
      </c>
      <c r="F9" s="399"/>
      <c r="G9" s="517">
        <f t="shared" si="0"/>
        <v>0</v>
      </c>
      <c r="H9" s="399">
        <v>10</v>
      </c>
      <c r="I9" s="509">
        <f aca="true" t="shared" si="2" ref="I9:I26">D9*H9</f>
        <v>147000</v>
      </c>
      <c r="J9" s="412"/>
      <c r="K9" s="412"/>
      <c r="L9" s="413"/>
      <c r="M9" s="413"/>
      <c r="N9" s="513">
        <f aca="true" t="shared" si="3" ref="N9:N26">F9+H9-J9-K9-L9-M9</f>
        <v>10</v>
      </c>
      <c r="O9" s="405">
        <f t="shared" si="1"/>
        <v>147000</v>
      </c>
      <c r="P9" s="424">
        <v>43472</v>
      </c>
    </row>
    <row r="10" spans="1:16" ht="15.75">
      <c r="A10" s="375">
        <v>3</v>
      </c>
      <c r="B10" s="403" t="s">
        <v>24</v>
      </c>
      <c r="C10" s="401" t="s">
        <v>44</v>
      </c>
      <c r="D10" s="405">
        <v>6000</v>
      </c>
      <c r="E10" s="405" t="s">
        <v>223</v>
      </c>
      <c r="F10" s="399"/>
      <c r="G10" s="517">
        <f t="shared" si="0"/>
        <v>0</v>
      </c>
      <c r="H10" s="399">
        <v>30</v>
      </c>
      <c r="I10" s="509">
        <f t="shared" si="2"/>
        <v>180000</v>
      </c>
      <c r="J10" s="412"/>
      <c r="K10" s="412"/>
      <c r="L10" s="413"/>
      <c r="M10" s="413"/>
      <c r="N10" s="513">
        <f t="shared" si="3"/>
        <v>30</v>
      </c>
      <c r="O10" s="405">
        <f t="shared" si="1"/>
        <v>180000</v>
      </c>
      <c r="P10" s="424">
        <v>43511</v>
      </c>
    </row>
    <row r="11" spans="1:16" ht="15.75">
      <c r="A11" s="375">
        <v>4</v>
      </c>
      <c r="B11" s="403" t="s">
        <v>199</v>
      </c>
      <c r="C11" s="401" t="s">
        <v>44</v>
      </c>
      <c r="D11" s="405">
        <v>6000</v>
      </c>
      <c r="E11" s="405" t="s">
        <v>223</v>
      </c>
      <c r="F11" s="399"/>
      <c r="G11" s="517">
        <f t="shared" si="0"/>
        <v>0</v>
      </c>
      <c r="H11" s="399">
        <v>96</v>
      </c>
      <c r="I11" s="509">
        <f t="shared" si="2"/>
        <v>576000</v>
      </c>
      <c r="J11" s="412"/>
      <c r="K11" s="412"/>
      <c r="L11" s="413"/>
      <c r="M11" s="413">
        <v>3</v>
      </c>
      <c r="N11" s="513">
        <f t="shared" si="3"/>
        <v>93</v>
      </c>
      <c r="O11" s="405">
        <f t="shared" si="1"/>
        <v>558000</v>
      </c>
      <c r="P11" s="424">
        <v>43865</v>
      </c>
    </row>
    <row r="12" spans="1:16" ht="15.75">
      <c r="A12" s="375">
        <v>5</v>
      </c>
      <c r="B12" s="403" t="s">
        <v>70</v>
      </c>
      <c r="C12" s="401" t="s">
        <v>209</v>
      </c>
      <c r="D12" s="405">
        <v>12000</v>
      </c>
      <c r="E12" s="405" t="s">
        <v>223</v>
      </c>
      <c r="F12" s="399"/>
      <c r="G12" s="517">
        <f t="shared" si="0"/>
        <v>0</v>
      </c>
      <c r="H12" s="399">
        <v>24</v>
      </c>
      <c r="I12" s="509">
        <f t="shared" si="2"/>
        <v>288000</v>
      </c>
      <c r="J12" s="412"/>
      <c r="K12" s="412"/>
      <c r="L12" s="413"/>
      <c r="M12" s="413"/>
      <c r="N12" s="513">
        <f t="shared" si="3"/>
        <v>24</v>
      </c>
      <c r="O12" s="405">
        <f t="shared" si="1"/>
        <v>288000</v>
      </c>
      <c r="P12" s="424">
        <v>43205</v>
      </c>
    </row>
    <row r="13" spans="1:16" ht="15.75">
      <c r="A13" s="375">
        <v>6</v>
      </c>
      <c r="B13" s="165" t="s">
        <v>78</v>
      </c>
      <c r="C13" s="166" t="s">
        <v>72</v>
      </c>
      <c r="D13" s="305">
        <v>18750</v>
      </c>
      <c r="E13" s="305" t="s">
        <v>224</v>
      </c>
      <c r="F13" s="389">
        <v>10</v>
      </c>
      <c r="G13" s="517">
        <f>F13*D13</f>
        <v>187500</v>
      </c>
      <c r="H13" s="307"/>
      <c r="I13" s="509">
        <f t="shared" si="2"/>
        <v>0</v>
      </c>
      <c r="J13" s="415"/>
      <c r="K13" s="415">
        <v>3</v>
      </c>
      <c r="L13" s="415">
        <v>1</v>
      </c>
      <c r="M13" s="415">
        <v>1</v>
      </c>
      <c r="N13" s="513">
        <f t="shared" si="3"/>
        <v>5</v>
      </c>
      <c r="O13" s="405">
        <f t="shared" si="1"/>
        <v>93750</v>
      </c>
      <c r="P13" s="427">
        <v>43466</v>
      </c>
    </row>
    <row r="14" spans="1:16" ht="15.75">
      <c r="A14" s="375">
        <v>7</v>
      </c>
      <c r="B14" s="403" t="s">
        <v>202</v>
      </c>
      <c r="C14" s="401" t="s">
        <v>74</v>
      </c>
      <c r="D14" s="405">
        <v>14800</v>
      </c>
      <c r="E14" s="405" t="s">
        <v>223</v>
      </c>
      <c r="F14" s="399"/>
      <c r="G14" s="517">
        <f t="shared" si="0"/>
        <v>0</v>
      </c>
      <c r="H14" s="399">
        <v>24</v>
      </c>
      <c r="I14" s="509">
        <f t="shared" si="2"/>
        <v>355200</v>
      </c>
      <c r="J14" s="412"/>
      <c r="K14" s="412"/>
      <c r="L14" s="413">
        <v>1</v>
      </c>
      <c r="M14" s="413">
        <v>1</v>
      </c>
      <c r="N14" s="513">
        <f t="shared" si="3"/>
        <v>22</v>
      </c>
      <c r="O14" s="405">
        <f t="shared" si="1"/>
        <v>325600</v>
      </c>
      <c r="P14" s="424"/>
    </row>
    <row r="15" spans="1:16" ht="15.75">
      <c r="A15" s="375">
        <v>8</v>
      </c>
      <c r="B15" s="54" t="s">
        <v>77</v>
      </c>
      <c r="C15" s="18" t="s">
        <v>74</v>
      </c>
      <c r="D15" s="298">
        <v>18800</v>
      </c>
      <c r="E15" s="305" t="s">
        <v>224</v>
      </c>
      <c r="F15" s="283">
        <v>10</v>
      </c>
      <c r="G15" s="517">
        <f t="shared" si="0"/>
        <v>188000</v>
      </c>
      <c r="H15" s="300"/>
      <c r="I15" s="509">
        <f t="shared" si="2"/>
        <v>0</v>
      </c>
      <c r="J15" s="415"/>
      <c r="K15" s="415"/>
      <c r="L15" s="415"/>
      <c r="M15" s="415"/>
      <c r="N15" s="513">
        <f t="shared" si="3"/>
        <v>10</v>
      </c>
      <c r="O15" s="290">
        <f t="shared" si="1"/>
        <v>188000</v>
      </c>
      <c r="P15" s="427">
        <v>43182</v>
      </c>
    </row>
    <row r="16" spans="1:16" ht="15.75">
      <c r="A16" s="375">
        <v>9</v>
      </c>
      <c r="B16" s="403" t="s">
        <v>68</v>
      </c>
      <c r="C16" s="401" t="s">
        <v>210</v>
      </c>
      <c r="D16" s="405">
        <v>745</v>
      </c>
      <c r="E16" s="405" t="s">
        <v>223</v>
      </c>
      <c r="F16" s="399"/>
      <c r="G16" s="517">
        <f t="shared" si="0"/>
        <v>0</v>
      </c>
      <c r="H16" s="399">
        <v>120</v>
      </c>
      <c r="I16" s="509">
        <f t="shared" si="2"/>
        <v>89400</v>
      </c>
      <c r="J16" s="412"/>
      <c r="K16" s="412"/>
      <c r="L16" s="413"/>
      <c r="M16" s="413"/>
      <c r="N16" s="513">
        <f t="shared" si="3"/>
        <v>120</v>
      </c>
      <c r="O16" s="405">
        <f t="shared" si="1"/>
        <v>89400</v>
      </c>
      <c r="P16" s="424">
        <v>43231</v>
      </c>
    </row>
    <row r="17" spans="1:16" ht="15.75">
      <c r="A17" s="375">
        <v>10</v>
      </c>
      <c r="B17" s="403" t="s">
        <v>69</v>
      </c>
      <c r="C17" s="401" t="s">
        <v>210</v>
      </c>
      <c r="D17" s="405">
        <v>1250</v>
      </c>
      <c r="E17" s="405" t="s">
        <v>223</v>
      </c>
      <c r="F17" s="399"/>
      <c r="G17" s="517">
        <f t="shared" si="0"/>
        <v>0</v>
      </c>
      <c r="H17" s="399">
        <v>120</v>
      </c>
      <c r="I17" s="509">
        <f t="shared" si="2"/>
        <v>150000</v>
      </c>
      <c r="J17" s="412"/>
      <c r="K17" s="412"/>
      <c r="L17" s="413"/>
      <c r="M17" s="413"/>
      <c r="N17" s="513">
        <f t="shared" si="3"/>
        <v>120</v>
      </c>
      <c r="O17" s="405">
        <f t="shared" si="1"/>
        <v>150000</v>
      </c>
      <c r="P17" s="424">
        <v>43199</v>
      </c>
    </row>
    <row r="18" spans="1:16" ht="15.75">
      <c r="A18" s="375">
        <v>11</v>
      </c>
      <c r="B18" s="403" t="s">
        <v>213</v>
      </c>
      <c r="C18" s="401" t="s">
        <v>197</v>
      </c>
      <c r="D18" s="405">
        <v>345</v>
      </c>
      <c r="E18" s="405" t="s">
        <v>223</v>
      </c>
      <c r="F18" s="399"/>
      <c r="G18" s="517">
        <f t="shared" si="0"/>
        <v>0</v>
      </c>
      <c r="H18" s="399">
        <v>250</v>
      </c>
      <c r="I18" s="509">
        <f t="shared" si="2"/>
        <v>86250</v>
      </c>
      <c r="J18" s="412"/>
      <c r="K18" s="412"/>
      <c r="L18" s="413">
        <v>50</v>
      </c>
      <c r="M18" s="413">
        <v>10</v>
      </c>
      <c r="N18" s="513">
        <f t="shared" si="3"/>
        <v>190</v>
      </c>
      <c r="O18" s="405">
        <f t="shared" si="1"/>
        <v>65550</v>
      </c>
      <c r="P18" s="424">
        <v>43374</v>
      </c>
    </row>
    <row r="19" spans="1:16" ht="15.75">
      <c r="A19" s="375">
        <v>12</v>
      </c>
      <c r="B19" s="403" t="s">
        <v>206</v>
      </c>
      <c r="C19" s="401" t="s">
        <v>197</v>
      </c>
      <c r="D19" s="405">
        <v>12900</v>
      </c>
      <c r="E19" s="405" t="s">
        <v>223</v>
      </c>
      <c r="F19" s="399"/>
      <c r="G19" s="517">
        <f t="shared" si="0"/>
        <v>0</v>
      </c>
      <c r="H19" s="399">
        <v>24</v>
      </c>
      <c r="I19" s="509">
        <f t="shared" si="2"/>
        <v>309600</v>
      </c>
      <c r="J19" s="412"/>
      <c r="K19" s="412"/>
      <c r="L19" s="413"/>
      <c r="M19" s="413"/>
      <c r="N19" s="513">
        <f t="shared" si="3"/>
        <v>24</v>
      </c>
      <c r="O19" s="405">
        <f t="shared" si="1"/>
        <v>309600</v>
      </c>
      <c r="P19" s="424">
        <v>43532</v>
      </c>
    </row>
    <row r="20" spans="1:16" ht="15.75">
      <c r="A20" s="375">
        <v>13</v>
      </c>
      <c r="B20" s="403" t="s">
        <v>61</v>
      </c>
      <c r="C20" s="401" t="s">
        <v>9</v>
      </c>
      <c r="D20" s="405">
        <v>21000</v>
      </c>
      <c r="E20" s="405" t="s">
        <v>223</v>
      </c>
      <c r="F20" s="399"/>
      <c r="G20" s="517">
        <f t="shared" si="0"/>
        <v>0</v>
      </c>
      <c r="H20" s="399">
        <v>75</v>
      </c>
      <c r="I20" s="509">
        <f t="shared" si="2"/>
        <v>1575000</v>
      </c>
      <c r="J20" s="412"/>
      <c r="K20" s="412"/>
      <c r="L20" s="413">
        <v>3</v>
      </c>
      <c r="M20" s="413">
        <v>1</v>
      </c>
      <c r="N20" s="513">
        <f t="shared" si="3"/>
        <v>71</v>
      </c>
      <c r="O20" s="405">
        <f t="shared" si="1"/>
        <v>1491000</v>
      </c>
      <c r="P20" s="424">
        <v>43600</v>
      </c>
    </row>
    <row r="21" spans="1:16" ht="15.75">
      <c r="A21" s="375">
        <v>14</v>
      </c>
      <c r="B21" s="403" t="s">
        <v>207</v>
      </c>
      <c r="C21" s="401" t="s">
        <v>217</v>
      </c>
      <c r="D21" s="405">
        <v>1425</v>
      </c>
      <c r="E21" s="405" t="s">
        <v>223</v>
      </c>
      <c r="F21" s="399"/>
      <c r="G21" s="517">
        <f t="shared" si="0"/>
        <v>0</v>
      </c>
      <c r="H21" s="399">
        <v>2000</v>
      </c>
      <c r="I21" s="509">
        <f t="shared" si="2"/>
        <v>2850000</v>
      </c>
      <c r="J21" s="412"/>
      <c r="K21" s="412"/>
      <c r="L21" s="413">
        <v>80</v>
      </c>
      <c r="M21" s="413">
        <v>40</v>
      </c>
      <c r="N21" s="513">
        <f t="shared" si="3"/>
        <v>1880</v>
      </c>
      <c r="O21" s="405">
        <f t="shared" si="1"/>
        <v>2679000</v>
      </c>
      <c r="P21" s="424">
        <v>43118</v>
      </c>
    </row>
    <row r="22" spans="1:16" ht="15.75">
      <c r="A22" s="375">
        <v>15</v>
      </c>
      <c r="B22" s="403" t="s">
        <v>76</v>
      </c>
      <c r="C22" s="401" t="s">
        <v>74</v>
      </c>
      <c r="D22" s="405">
        <v>13000</v>
      </c>
      <c r="E22" s="405" t="s">
        <v>223</v>
      </c>
      <c r="F22" s="399"/>
      <c r="G22" s="517">
        <f t="shared" si="0"/>
        <v>0</v>
      </c>
      <c r="H22" s="399">
        <v>100</v>
      </c>
      <c r="I22" s="509">
        <f t="shared" si="2"/>
        <v>1300000</v>
      </c>
      <c r="J22" s="412"/>
      <c r="K22" s="412"/>
      <c r="L22" s="413">
        <v>5</v>
      </c>
      <c r="M22" s="413">
        <v>5</v>
      </c>
      <c r="N22" s="513">
        <f t="shared" si="3"/>
        <v>90</v>
      </c>
      <c r="O22" s="405">
        <f t="shared" si="1"/>
        <v>1170000</v>
      </c>
      <c r="P22" s="424"/>
    </row>
    <row r="23" spans="1:16" ht="15.75">
      <c r="A23" s="375">
        <v>16</v>
      </c>
      <c r="B23" s="234" t="s">
        <v>28</v>
      </c>
      <c r="C23" s="231" t="s">
        <v>196</v>
      </c>
      <c r="D23" s="282">
        <v>204380</v>
      </c>
      <c r="E23" s="282" t="s">
        <v>224</v>
      </c>
      <c r="F23" s="390"/>
      <c r="G23" s="517">
        <f t="shared" si="0"/>
        <v>0</v>
      </c>
      <c r="H23" s="297">
        <v>24</v>
      </c>
      <c r="I23" s="509">
        <f t="shared" si="2"/>
        <v>4905120</v>
      </c>
      <c r="J23" s="415"/>
      <c r="K23" s="415"/>
      <c r="L23" s="415"/>
      <c r="M23" s="415"/>
      <c r="N23" s="513">
        <f t="shared" si="3"/>
        <v>24</v>
      </c>
      <c r="O23" s="290">
        <f t="shared" si="1"/>
        <v>4905120</v>
      </c>
      <c r="P23" s="427">
        <v>43288</v>
      </c>
    </row>
    <row r="24" spans="1:16" ht="15.75">
      <c r="A24" s="375">
        <v>17</v>
      </c>
      <c r="B24" s="234" t="s">
        <v>28</v>
      </c>
      <c r="C24" s="231" t="s">
        <v>48</v>
      </c>
      <c r="D24" s="282">
        <v>204380</v>
      </c>
      <c r="E24" s="434" t="s">
        <v>224</v>
      </c>
      <c r="F24" s="283">
        <v>66</v>
      </c>
      <c r="G24" s="517">
        <f t="shared" si="0"/>
        <v>13489080</v>
      </c>
      <c r="H24" s="297"/>
      <c r="I24" s="509">
        <f t="shared" si="2"/>
        <v>0</v>
      </c>
      <c r="J24" s="415">
        <v>6</v>
      </c>
      <c r="K24" s="415">
        <v>12</v>
      </c>
      <c r="L24" s="415">
        <v>6</v>
      </c>
      <c r="M24" s="415">
        <v>12</v>
      </c>
      <c r="N24" s="513">
        <f t="shared" si="3"/>
        <v>30</v>
      </c>
      <c r="O24" s="290">
        <f t="shared" si="1"/>
        <v>6131400</v>
      </c>
      <c r="P24" s="427"/>
    </row>
    <row r="25" spans="1:16" ht="15.75">
      <c r="A25" s="375">
        <v>18</v>
      </c>
      <c r="B25" s="234" t="s">
        <v>27</v>
      </c>
      <c r="C25" s="231" t="s">
        <v>196</v>
      </c>
      <c r="D25" s="282">
        <v>123200</v>
      </c>
      <c r="E25" s="282" t="s">
        <v>224</v>
      </c>
      <c r="F25" s="390"/>
      <c r="G25" s="517">
        <f t="shared" si="0"/>
        <v>0</v>
      </c>
      <c r="H25" s="297">
        <v>36</v>
      </c>
      <c r="I25" s="509">
        <f t="shared" si="2"/>
        <v>4435200</v>
      </c>
      <c r="J25" s="415"/>
      <c r="K25" s="415"/>
      <c r="L25" s="415"/>
      <c r="M25" s="415"/>
      <c r="N25" s="513">
        <f t="shared" si="3"/>
        <v>36</v>
      </c>
      <c r="O25" s="290">
        <f t="shared" si="1"/>
        <v>4435200</v>
      </c>
      <c r="P25" s="427">
        <v>43288</v>
      </c>
    </row>
    <row r="26" spans="1:16" ht="15.75">
      <c r="A26" s="375">
        <v>19</v>
      </c>
      <c r="B26" s="234" t="s">
        <v>190</v>
      </c>
      <c r="C26" s="231" t="s">
        <v>196</v>
      </c>
      <c r="D26" s="282">
        <v>122870</v>
      </c>
      <c r="E26" s="282" t="s">
        <v>224</v>
      </c>
      <c r="F26" s="390"/>
      <c r="G26" s="517">
        <f t="shared" si="0"/>
        <v>0</v>
      </c>
      <c r="H26" s="297">
        <v>24</v>
      </c>
      <c r="I26" s="509">
        <f t="shared" si="2"/>
        <v>2948880</v>
      </c>
      <c r="J26" s="415"/>
      <c r="K26" s="415"/>
      <c r="L26" s="415"/>
      <c r="M26" s="415"/>
      <c r="N26" s="513">
        <f t="shared" si="3"/>
        <v>24</v>
      </c>
      <c r="O26" s="290">
        <f t="shared" si="1"/>
        <v>2948880</v>
      </c>
      <c r="P26" s="427">
        <v>43288</v>
      </c>
    </row>
    <row r="27" spans="1:16" ht="15">
      <c r="A27" s="375"/>
      <c r="B27" s="463" t="s">
        <v>236</v>
      </c>
      <c r="C27" s="401"/>
      <c r="D27" s="405"/>
      <c r="E27" s="405"/>
      <c r="F27" s="399"/>
      <c r="G27" s="523">
        <f>SUM(G8:G26)</f>
        <v>13864580</v>
      </c>
      <c r="H27" s="399"/>
      <c r="I27" s="537">
        <f>SUM(I8:I26)</f>
        <v>20915650</v>
      </c>
      <c r="J27" s="412"/>
      <c r="K27" s="412"/>
      <c r="L27" s="413"/>
      <c r="M27" s="413"/>
      <c r="N27" s="408"/>
      <c r="O27" s="537">
        <f>SUM(O8:O26)</f>
        <v>26860500</v>
      </c>
      <c r="P27" s="424"/>
    </row>
    <row r="28" spans="1:16" ht="15">
      <c r="A28" s="375"/>
      <c r="B28" s="463" t="s">
        <v>226</v>
      </c>
      <c r="C28" s="401"/>
      <c r="D28" s="405"/>
      <c r="E28" s="405"/>
      <c r="F28" s="399"/>
      <c r="G28" s="516"/>
      <c r="H28" s="399"/>
      <c r="I28" s="405"/>
      <c r="J28" s="412"/>
      <c r="K28" s="412"/>
      <c r="L28" s="413"/>
      <c r="M28" s="413"/>
      <c r="N28" s="408"/>
      <c r="O28" s="405"/>
      <c r="P28" s="424"/>
    </row>
    <row r="29" spans="1:16" ht="15">
      <c r="A29" s="375">
        <v>1</v>
      </c>
      <c r="B29" s="403" t="s">
        <v>200</v>
      </c>
      <c r="C29" s="401" t="s">
        <v>197</v>
      </c>
      <c r="D29" s="405">
        <v>85000</v>
      </c>
      <c r="E29" s="405" t="s">
        <v>223</v>
      </c>
      <c r="F29" s="399"/>
      <c r="G29" s="516"/>
      <c r="H29" s="399">
        <v>10</v>
      </c>
      <c r="I29" s="405">
        <f>D29*H29</f>
        <v>850000</v>
      </c>
      <c r="J29" s="412"/>
      <c r="K29" s="412"/>
      <c r="L29" s="413"/>
      <c r="M29" s="413"/>
      <c r="N29" s="408">
        <f aca="true" t="shared" si="4" ref="N29:N35">F29+H29-J29-K29-L29-M29</f>
        <v>10</v>
      </c>
      <c r="O29" s="405">
        <f aca="true" t="shared" si="5" ref="O29:O35">N29*D29</f>
        <v>850000</v>
      </c>
      <c r="P29" s="424"/>
    </row>
    <row r="30" spans="1:16" ht="15">
      <c r="A30" s="375">
        <v>2</v>
      </c>
      <c r="B30" s="403" t="s">
        <v>201</v>
      </c>
      <c r="C30" s="401" t="s">
        <v>197</v>
      </c>
      <c r="D30" s="405">
        <v>85000</v>
      </c>
      <c r="E30" s="405" t="s">
        <v>223</v>
      </c>
      <c r="F30" s="399"/>
      <c r="G30" s="516"/>
      <c r="H30" s="399">
        <v>10</v>
      </c>
      <c r="I30" s="405">
        <f>D30*H30</f>
        <v>850000</v>
      </c>
      <c r="J30" s="412"/>
      <c r="K30" s="412"/>
      <c r="L30" s="413"/>
      <c r="M30" s="413"/>
      <c r="N30" s="408">
        <f t="shared" si="4"/>
        <v>10</v>
      </c>
      <c r="O30" s="405">
        <f t="shared" si="5"/>
        <v>850000</v>
      </c>
      <c r="P30" s="424"/>
    </row>
    <row r="31" spans="1:16" ht="15">
      <c r="A31" s="375">
        <v>3</v>
      </c>
      <c r="B31" s="403" t="s">
        <v>203</v>
      </c>
      <c r="C31" s="401" t="s">
        <v>197</v>
      </c>
      <c r="D31" s="405">
        <v>59000</v>
      </c>
      <c r="E31" s="405" t="s">
        <v>223</v>
      </c>
      <c r="F31" s="399"/>
      <c r="G31" s="516"/>
      <c r="H31" s="399">
        <v>10</v>
      </c>
      <c r="I31" s="405">
        <f>D31*H31</f>
        <v>590000</v>
      </c>
      <c r="J31" s="412"/>
      <c r="K31" s="412"/>
      <c r="L31" s="413">
        <v>1</v>
      </c>
      <c r="M31" s="413"/>
      <c r="N31" s="408">
        <f t="shared" si="4"/>
        <v>9</v>
      </c>
      <c r="O31" s="405">
        <f t="shared" si="5"/>
        <v>531000</v>
      </c>
      <c r="P31" s="424"/>
    </row>
    <row r="32" spans="1:16" ht="15">
      <c r="A32" s="375">
        <v>4</v>
      </c>
      <c r="B32" s="403" t="s">
        <v>35</v>
      </c>
      <c r="C32" s="401" t="s">
        <v>197</v>
      </c>
      <c r="D32" s="405">
        <v>45500</v>
      </c>
      <c r="E32" s="405" t="s">
        <v>223</v>
      </c>
      <c r="F32" s="399"/>
      <c r="G32" s="516"/>
      <c r="H32" s="399">
        <v>10</v>
      </c>
      <c r="I32" s="405">
        <f>D32*H32</f>
        <v>455000</v>
      </c>
      <c r="J32" s="412"/>
      <c r="K32" s="412"/>
      <c r="L32" s="413"/>
      <c r="M32" s="413">
        <v>1</v>
      </c>
      <c r="N32" s="408">
        <f t="shared" si="4"/>
        <v>9</v>
      </c>
      <c r="O32" s="405">
        <f t="shared" si="5"/>
        <v>409500</v>
      </c>
      <c r="P32" s="424"/>
    </row>
    <row r="33" spans="1:16" ht="15">
      <c r="A33" s="375">
        <v>5</v>
      </c>
      <c r="B33" s="403" t="s">
        <v>221</v>
      </c>
      <c r="C33" s="401" t="s">
        <v>197</v>
      </c>
      <c r="D33" s="405">
        <v>130000</v>
      </c>
      <c r="E33" s="405" t="s">
        <v>223</v>
      </c>
      <c r="F33" s="399"/>
      <c r="G33" s="516"/>
      <c r="H33" s="399">
        <v>15</v>
      </c>
      <c r="I33" s="405">
        <f>D33*H33</f>
        <v>1950000</v>
      </c>
      <c r="J33" s="412"/>
      <c r="K33" s="412"/>
      <c r="L33" s="413">
        <v>1</v>
      </c>
      <c r="M33" s="413">
        <v>1</v>
      </c>
      <c r="N33" s="408">
        <f t="shared" si="4"/>
        <v>13</v>
      </c>
      <c r="O33" s="405">
        <f t="shared" si="5"/>
        <v>1690000</v>
      </c>
      <c r="P33" s="424"/>
    </row>
    <row r="34" spans="1:16" ht="15.75">
      <c r="A34" s="375">
        <v>6</v>
      </c>
      <c r="B34" s="54" t="s">
        <v>220</v>
      </c>
      <c r="C34" s="18" t="s">
        <v>79</v>
      </c>
      <c r="D34" s="298">
        <v>80850</v>
      </c>
      <c r="E34" s="298" t="s">
        <v>224</v>
      </c>
      <c r="F34" s="397"/>
      <c r="G34" s="518"/>
      <c r="H34" s="300">
        <v>30</v>
      </c>
      <c r="I34" s="286">
        <f>H34*D34</f>
        <v>2425500</v>
      </c>
      <c r="J34" s="415"/>
      <c r="K34" s="415"/>
      <c r="L34" s="415"/>
      <c r="M34" s="415"/>
      <c r="N34" s="422">
        <f t="shared" si="4"/>
        <v>30</v>
      </c>
      <c r="O34" s="290">
        <f t="shared" si="5"/>
        <v>2425500</v>
      </c>
      <c r="P34" s="427"/>
    </row>
    <row r="35" spans="1:16" ht="15.75">
      <c r="A35" s="375">
        <v>7</v>
      </c>
      <c r="B35" s="234" t="s">
        <v>191</v>
      </c>
      <c r="C35" s="231" t="s">
        <v>196</v>
      </c>
      <c r="D35" s="282">
        <v>396550</v>
      </c>
      <c r="E35" s="282" t="s">
        <v>224</v>
      </c>
      <c r="F35" s="390"/>
      <c r="G35" s="519"/>
      <c r="H35" s="297">
        <v>40</v>
      </c>
      <c r="I35" s="286">
        <f>H35*D35</f>
        <v>15862000</v>
      </c>
      <c r="J35" s="415"/>
      <c r="K35" s="415"/>
      <c r="L35" s="415">
        <v>1</v>
      </c>
      <c r="M35" s="415">
        <v>1</v>
      </c>
      <c r="N35" s="422">
        <f t="shared" si="4"/>
        <v>38</v>
      </c>
      <c r="O35" s="290">
        <f t="shared" si="5"/>
        <v>15068900</v>
      </c>
      <c r="P35" s="427"/>
    </row>
    <row r="36" spans="1:16" ht="15">
      <c r="A36" s="375"/>
      <c r="B36" s="463" t="s">
        <v>272</v>
      </c>
      <c r="C36" s="401"/>
      <c r="D36" s="405"/>
      <c r="E36" s="405"/>
      <c r="F36" s="399"/>
      <c r="G36" s="523">
        <f>SUM(G29:G36)</f>
        <v>0</v>
      </c>
      <c r="H36" s="399"/>
      <c r="I36" s="537">
        <f>SUM(I29:I35)</f>
        <v>22982500</v>
      </c>
      <c r="J36" s="412"/>
      <c r="K36" s="412"/>
      <c r="L36" s="413"/>
      <c r="M36" s="413"/>
      <c r="N36" s="408"/>
      <c r="O36" s="537">
        <f>SUM(O29:O35)</f>
        <v>21824900</v>
      </c>
      <c r="P36" s="424"/>
    </row>
    <row r="37" spans="1:16" ht="15">
      <c r="A37" s="375"/>
      <c r="B37" s="463" t="s">
        <v>227</v>
      </c>
      <c r="C37" s="401"/>
      <c r="D37" s="405"/>
      <c r="E37" s="405"/>
      <c r="F37" s="399"/>
      <c r="G37" s="516"/>
      <c r="H37" s="399"/>
      <c r="I37" s="405"/>
      <c r="J37" s="412"/>
      <c r="K37" s="412"/>
      <c r="L37" s="413"/>
      <c r="M37" s="413"/>
      <c r="N37" s="408"/>
      <c r="O37" s="405"/>
      <c r="P37" s="424"/>
    </row>
    <row r="38" spans="1:16" ht="15">
      <c r="A38" s="375">
        <v>1</v>
      </c>
      <c r="B38" s="403" t="s">
        <v>204</v>
      </c>
      <c r="C38" s="401" t="s">
        <v>197</v>
      </c>
      <c r="D38" s="405">
        <v>4500</v>
      </c>
      <c r="E38" s="405" t="s">
        <v>223</v>
      </c>
      <c r="F38" s="399"/>
      <c r="G38" s="516"/>
      <c r="H38" s="399">
        <v>20</v>
      </c>
      <c r="I38" s="405">
        <f>D38*H38</f>
        <v>90000</v>
      </c>
      <c r="J38" s="412"/>
      <c r="K38" s="412"/>
      <c r="L38" s="413"/>
      <c r="M38" s="413"/>
      <c r="N38" s="408">
        <f>F38+H38-J38-K38-L38-M38</f>
        <v>20</v>
      </c>
      <c r="O38" s="405">
        <f>N38*D38</f>
        <v>90000</v>
      </c>
      <c r="P38" s="424">
        <v>43892</v>
      </c>
    </row>
    <row r="39" spans="1:16" ht="15">
      <c r="A39" s="375">
        <v>2</v>
      </c>
      <c r="B39" s="403" t="s">
        <v>205</v>
      </c>
      <c r="C39" s="401" t="s">
        <v>197</v>
      </c>
      <c r="D39" s="405">
        <v>16500</v>
      </c>
      <c r="E39" s="405" t="s">
        <v>223</v>
      </c>
      <c r="F39" s="399"/>
      <c r="G39" s="516"/>
      <c r="H39" s="399">
        <v>15</v>
      </c>
      <c r="I39" s="405">
        <f>D39*H39</f>
        <v>247500</v>
      </c>
      <c r="J39" s="412"/>
      <c r="K39" s="412"/>
      <c r="L39" s="413"/>
      <c r="M39" s="413"/>
      <c r="N39" s="408">
        <f>F39+H39-J39-K39-L39-M39</f>
        <v>15</v>
      </c>
      <c r="O39" s="405">
        <f>N39*D39</f>
        <v>247500</v>
      </c>
      <c r="P39" s="424"/>
    </row>
    <row r="40" spans="1:16" ht="15">
      <c r="A40" s="375">
        <v>3</v>
      </c>
      <c r="B40" s="403" t="s">
        <v>228</v>
      </c>
      <c r="C40" s="401" t="s">
        <v>211</v>
      </c>
      <c r="D40" s="405">
        <v>60000</v>
      </c>
      <c r="E40" s="405" t="s">
        <v>223</v>
      </c>
      <c r="F40" s="399"/>
      <c r="G40" s="516"/>
      <c r="H40" s="399">
        <v>25</v>
      </c>
      <c r="I40" s="405">
        <f>D40*H40</f>
        <v>1500000</v>
      </c>
      <c r="J40" s="412"/>
      <c r="K40" s="412"/>
      <c r="L40" s="413"/>
      <c r="M40" s="413">
        <v>1</v>
      </c>
      <c r="N40" s="408">
        <f>F40+H40-J40-K40-L40-M40</f>
        <v>24</v>
      </c>
      <c r="O40" s="405">
        <f>N40*D40</f>
        <v>1440000</v>
      </c>
      <c r="P40" s="424">
        <v>43289</v>
      </c>
    </row>
    <row r="41" spans="1:16" ht="15.75">
      <c r="A41" s="375">
        <v>4</v>
      </c>
      <c r="B41" s="54" t="s">
        <v>218</v>
      </c>
      <c r="C41" s="18" t="s">
        <v>48</v>
      </c>
      <c r="D41" s="298">
        <v>832000</v>
      </c>
      <c r="E41" s="298" t="s">
        <v>224</v>
      </c>
      <c r="F41" s="397"/>
      <c r="G41" s="518"/>
      <c r="H41" s="300">
        <v>50</v>
      </c>
      <c r="I41" s="286">
        <f>H41*D41</f>
        <v>41600000</v>
      </c>
      <c r="J41" s="430"/>
      <c r="K41" s="430"/>
      <c r="L41" s="430">
        <v>1</v>
      </c>
      <c r="M41" s="430"/>
      <c r="N41" s="431">
        <f>F41+H41-J41-K41-L41-M41</f>
        <v>49</v>
      </c>
      <c r="O41" s="432">
        <f>N41*D41</f>
        <v>40768000</v>
      </c>
      <c r="P41" s="433"/>
    </row>
    <row r="42" spans="1:16" ht="15.75">
      <c r="A42" s="375">
        <v>5</v>
      </c>
      <c r="B42" s="232" t="s">
        <v>32</v>
      </c>
      <c r="C42" s="231" t="s">
        <v>48</v>
      </c>
      <c r="D42" s="282">
        <v>358985</v>
      </c>
      <c r="E42" s="434" t="s">
        <v>224</v>
      </c>
      <c r="F42" s="283">
        <v>16</v>
      </c>
      <c r="G42" s="520">
        <f aca="true" t="shared" si="6" ref="G42:G57">F42*D42</f>
        <v>5743760</v>
      </c>
      <c r="H42" s="285"/>
      <c r="I42" s="286">
        <f>H42*D42</f>
        <v>0</v>
      </c>
      <c r="J42" s="415">
        <v>1</v>
      </c>
      <c r="K42" s="415">
        <v>1</v>
      </c>
      <c r="L42" s="415">
        <v>1</v>
      </c>
      <c r="M42" s="415">
        <v>1</v>
      </c>
      <c r="N42" s="422">
        <f>F42+H42-J42-K42-L42-M42</f>
        <v>12</v>
      </c>
      <c r="O42" s="290">
        <f>N42*D42</f>
        <v>4307820</v>
      </c>
      <c r="P42" s="427"/>
    </row>
    <row r="43" spans="1:16" ht="15.75">
      <c r="A43" s="375">
        <v>6</v>
      </c>
      <c r="B43" s="232" t="s">
        <v>32</v>
      </c>
      <c r="C43" s="231" t="s">
        <v>48</v>
      </c>
      <c r="D43" s="282">
        <v>341220</v>
      </c>
      <c r="E43" s="434" t="s">
        <v>224</v>
      </c>
      <c r="F43" s="283">
        <v>10</v>
      </c>
      <c r="G43" s="520">
        <f t="shared" si="6"/>
        <v>3412200</v>
      </c>
      <c r="H43" s="292"/>
      <c r="I43" s="286">
        <f aca="true" t="shared" si="7" ref="I43:I61">H43*D43</f>
        <v>0</v>
      </c>
      <c r="J43" s="415"/>
      <c r="K43" s="415"/>
      <c r="L43" s="415"/>
      <c r="M43" s="415"/>
      <c r="N43" s="422">
        <f aca="true" t="shared" si="8" ref="N43:N61">F43+H43-J43-K43-L43-M43</f>
        <v>10</v>
      </c>
      <c r="O43" s="290">
        <f aca="true" t="shared" si="9" ref="O43:O61">N43*D43</f>
        <v>3412200</v>
      </c>
      <c r="P43" s="427"/>
    </row>
    <row r="44" spans="1:16" ht="15.75">
      <c r="A44" s="375">
        <v>7</v>
      </c>
      <c r="B44" s="234" t="s">
        <v>32</v>
      </c>
      <c r="C44" s="231" t="s">
        <v>48</v>
      </c>
      <c r="D44" s="282">
        <v>341220</v>
      </c>
      <c r="E44" s="434" t="s">
        <v>224</v>
      </c>
      <c r="F44" s="283">
        <v>25</v>
      </c>
      <c r="G44" s="518">
        <f>F44*D44</f>
        <v>8530500</v>
      </c>
      <c r="H44" s="297"/>
      <c r="I44" s="286">
        <f>H44*D44</f>
        <v>0</v>
      </c>
      <c r="J44" s="415"/>
      <c r="K44" s="415"/>
      <c r="L44" s="415"/>
      <c r="M44" s="415"/>
      <c r="N44" s="422">
        <f>F44+H44-J44-K44-L44-M44</f>
        <v>25</v>
      </c>
      <c r="O44" s="290">
        <f>N44*D44</f>
        <v>8530500</v>
      </c>
      <c r="P44" s="427"/>
    </row>
    <row r="45" spans="1:16" ht="15.75">
      <c r="A45" s="375">
        <v>8</v>
      </c>
      <c r="B45" s="54" t="s">
        <v>32</v>
      </c>
      <c r="C45" s="18" t="s">
        <v>48</v>
      </c>
      <c r="D45" s="298">
        <v>341220</v>
      </c>
      <c r="E45" s="298" t="s">
        <v>224</v>
      </c>
      <c r="F45" s="397"/>
      <c r="G45" s="518"/>
      <c r="H45" s="300">
        <v>25</v>
      </c>
      <c r="I45" s="286">
        <f>H45*D45</f>
        <v>8530500</v>
      </c>
      <c r="J45" s="415"/>
      <c r="K45" s="415"/>
      <c r="L45" s="415"/>
      <c r="M45" s="415"/>
      <c r="N45" s="422">
        <f>F45+H45-J45-K45-L45-M45</f>
        <v>25</v>
      </c>
      <c r="O45" s="290">
        <f>N45*D45</f>
        <v>8530500</v>
      </c>
      <c r="P45" s="427"/>
    </row>
    <row r="46" spans="1:16" ht="15.75">
      <c r="A46" s="375">
        <v>9</v>
      </c>
      <c r="B46" s="234" t="s">
        <v>36</v>
      </c>
      <c r="C46" s="231" t="s">
        <v>45</v>
      </c>
      <c r="D46" s="282">
        <v>145200</v>
      </c>
      <c r="E46" s="434" t="s">
        <v>224</v>
      </c>
      <c r="F46" s="283">
        <v>9</v>
      </c>
      <c r="G46" s="519">
        <f t="shared" si="6"/>
        <v>1306800</v>
      </c>
      <c r="H46" s="297"/>
      <c r="I46" s="286">
        <f t="shared" si="7"/>
        <v>0</v>
      </c>
      <c r="J46" s="415"/>
      <c r="K46" s="415"/>
      <c r="L46" s="415"/>
      <c r="M46" s="415"/>
      <c r="N46" s="422">
        <f t="shared" si="8"/>
        <v>9</v>
      </c>
      <c r="O46" s="290">
        <f t="shared" si="9"/>
        <v>1306800</v>
      </c>
      <c r="P46" s="427"/>
    </row>
    <row r="47" spans="1:16" ht="15.75">
      <c r="A47" s="375">
        <v>10</v>
      </c>
      <c r="B47" s="234" t="s">
        <v>36</v>
      </c>
      <c r="C47" s="231" t="s">
        <v>45</v>
      </c>
      <c r="D47" s="282">
        <v>208000</v>
      </c>
      <c r="E47" s="434" t="s">
        <v>224</v>
      </c>
      <c r="F47" s="283">
        <v>20</v>
      </c>
      <c r="G47" s="519">
        <f t="shared" si="6"/>
        <v>4160000</v>
      </c>
      <c r="H47" s="297"/>
      <c r="I47" s="286">
        <f t="shared" si="7"/>
        <v>0</v>
      </c>
      <c r="J47" s="415"/>
      <c r="K47" s="415"/>
      <c r="L47" s="415"/>
      <c r="M47" s="415"/>
      <c r="N47" s="422">
        <f t="shared" si="8"/>
        <v>20</v>
      </c>
      <c r="O47" s="290">
        <f t="shared" si="9"/>
        <v>4160000</v>
      </c>
      <c r="P47" s="427"/>
    </row>
    <row r="48" spans="1:16" ht="15.75">
      <c r="A48" s="375">
        <v>11</v>
      </c>
      <c r="B48" s="234" t="s">
        <v>36</v>
      </c>
      <c r="C48" s="231" t="s">
        <v>45</v>
      </c>
      <c r="D48" s="282">
        <v>130900</v>
      </c>
      <c r="E48" s="434" t="s">
        <v>224</v>
      </c>
      <c r="F48" s="283">
        <v>20</v>
      </c>
      <c r="G48" s="519">
        <f>F48*D48</f>
        <v>2618000</v>
      </c>
      <c r="H48" s="297"/>
      <c r="I48" s="286">
        <f>H48*D48</f>
        <v>0</v>
      </c>
      <c r="J48" s="415"/>
      <c r="K48" s="415"/>
      <c r="L48" s="415"/>
      <c r="M48" s="415"/>
      <c r="N48" s="422">
        <f>F48+H48-J48-K48-L48-M48</f>
        <v>20</v>
      </c>
      <c r="O48" s="290">
        <f>N48*D48</f>
        <v>2618000</v>
      </c>
      <c r="P48" s="427"/>
    </row>
    <row r="49" spans="1:16" ht="15.75">
      <c r="A49" s="375">
        <v>12</v>
      </c>
      <c r="B49" s="234" t="s">
        <v>36</v>
      </c>
      <c r="C49" s="231" t="s">
        <v>79</v>
      </c>
      <c r="D49" s="282">
        <v>130900</v>
      </c>
      <c r="E49" s="434" t="s">
        <v>224</v>
      </c>
      <c r="F49" s="283">
        <v>20</v>
      </c>
      <c r="G49" s="518">
        <f>F49*D49</f>
        <v>2618000</v>
      </c>
      <c r="H49" s="297"/>
      <c r="I49" s="286">
        <f>H49*D49</f>
        <v>0</v>
      </c>
      <c r="J49" s="415"/>
      <c r="K49" s="415"/>
      <c r="L49" s="415"/>
      <c r="M49" s="415"/>
      <c r="N49" s="422">
        <f>F49+H49-J49-K49-L49-M49</f>
        <v>20</v>
      </c>
      <c r="O49" s="290">
        <f>N49*D49</f>
        <v>2618000</v>
      </c>
      <c r="P49" s="427"/>
    </row>
    <row r="50" spans="1:16" ht="15.75">
      <c r="A50" s="375">
        <v>13</v>
      </c>
      <c r="B50" s="234" t="s">
        <v>36</v>
      </c>
      <c r="C50" s="231" t="s">
        <v>197</v>
      </c>
      <c r="D50" s="282">
        <v>130900</v>
      </c>
      <c r="E50" s="282" t="s">
        <v>224</v>
      </c>
      <c r="F50" s="390"/>
      <c r="G50" s="519"/>
      <c r="H50" s="297">
        <v>40</v>
      </c>
      <c r="I50" s="286">
        <f>H50*D50</f>
        <v>5236000</v>
      </c>
      <c r="J50" s="415"/>
      <c r="K50" s="415"/>
      <c r="L50" s="415"/>
      <c r="M50" s="415"/>
      <c r="N50" s="422">
        <f>F50+H50-J50-K50-L50-M50</f>
        <v>40</v>
      </c>
      <c r="O50" s="290">
        <f>N50*D50</f>
        <v>5236000</v>
      </c>
      <c r="P50" s="427"/>
    </row>
    <row r="51" spans="1:16" ht="15.75">
      <c r="A51" s="375">
        <v>14</v>
      </c>
      <c r="B51" s="234" t="s">
        <v>37</v>
      </c>
      <c r="C51" s="231" t="s">
        <v>45</v>
      </c>
      <c r="D51" s="282">
        <v>141900</v>
      </c>
      <c r="E51" s="434" t="s">
        <v>224</v>
      </c>
      <c r="F51" s="283">
        <v>42</v>
      </c>
      <c r="G51" s="519">
        <f t="shared" si="6"/>
        <v>5959800</v>
      </c>
      <c r="H51" s="297"/>
      <c r="I51" s="286">
        <f t="shared" si="7"/>
        <v>0</v>
      </c>
      <c r="J51" s="415"/>
      <c r="K51" s="415"/>
      <c r="L51" s="415"/>
      <c r="M51" s="415"/>
      <c r="N51" s="422">
        <f t="shared" si="8"/>
        <v>42</v>
      </c>
      <c r="O51" s="290">
        <f t="shared" si="9"/>
        <v>5959800</v>
      </c>
      <c r="P51" s="427"/>
    </row>
    <row r="52" spans="1:16" ht="15.75">
      <c r="A52" s="375">
        <v>15</v>
      </c>
      <c r="B52" s="234" t="s">
        <v>37</v>
      </c>
      <c r="C52" s="231" t="s">
        <v>45</v>
      </c>
      <c r="D52" s="282">
        <v>132000</v>
      </c>
      <c r="E52" s="434" t="s">
        <v>224</v>
      </c>
      <c r="F52" s="283">
        <v>60</v>
      </c>
      <c r="G52" s="519">
        <f t="shared" si="6"/>
        <v>7920000</v>
      </c>
      <c r="H52" s="297"/>
      <c r="I52" s="286">
        <f t="shared" si="7"/>
        <v>0</v>
      </c>
      <c r="J52" s="415"/>
      <c r="K52" s="415"/>
      <c r="L52" s="415"/>
      <c r="M52" s="415"/>
      <c r="N52" s="422">
        <f t="shared" si="8"/>
        <v>60</v>
      </c>
      <c r="O52" s="290">
        <f t="shared" si="9"/>
        <v>7920000</v>
      </c>
      <c r="P52" s="427"/>
    </row>
    <row r="53" spans="1:16" ht="15.75">
      <c r="A53" s="375">
        <v>16</v>
      </c>
      <c r="B53" s="234" t="s">
        <v>37</v>
      </c>
      <c r="C53" s="231" t="s">
        <v>79</v>
      </c>
      <c r="D53" s="282">
        <v>132000</v>
      </c>
      <c r="E53" s="434" t="s">
        <v>224</v>
      </c>
      <c r="F53" s="283">
        <v>7</v>
      </c>
      <c r="G53" s="518">
        <f>F53*D53</f>
        <v>924000</v>
      </c>
      <c r="H53" s="297"/>
      <c r="I53" s="286">
        <f>H53*D53</f>
        <v>0</v>
      </c>
      <c r="J53" s="415">
        <v>2</v>
      </c>
      <c r="K53" s="415">
        <v>2</v>
      </c>
      <c r="L53" s="415"/>
      <c r="M53" s="415">
        <v>1</v>
      </c>
      <c r="N53" s="422">
        <f>F53+H53-J53-K53-L53-M53</f>
        <v>2</v>
      </c>
      <c r="O53" s="290">
        <f>N53*D53</f>
        <v>264000</v>
      </c>
      <c r="P53" s="427"/>
    </row>
    <row r="54" spans="1:16" ht="15.75">
      <c r="A54" s="375">
        <v>17</v>
      </c>
      <c r="B54" s="318" t="s">
        <v>37</v>
      </c>
      <c r="C54" s="317" t="s">
        <v>79</v>
      </c>
      <c r="D54" s="434">
        <v>132000</v>
      </c>
      <c r="E54" s="434" t="s">
        <v>224</v>
      </c>
      <c r="F54" s="283"/>
      <c r="G54" s="521"/>
      <c r="H54" s="436">
        <v>15</v>
      </c>
      <c r="I54" s="286">
        <f>H54*D54</f>
        <v>1980000</v>
      </c>
      <c r="J54" s="437"/>
      <c r="K54" s="437"/>
      <c r="L54" s="437"/>
      <c r="M54" s="437"/>
      <c r="N54" s="438">
        <f>F54+H54-J54-K54-L54-M54</f>
        <v>15</v>
      </c>
      <c r="O54" s="310">
        <f>N54*D54</f>
        <v>1980000</v>
      </c>
      <c r="P54" s="439"/>
    </row>
    <row r="55" spans="1:16" ht="15.75">
      <c r="A55" s="375">
        <v>18</v>
      </c>
      <c r="B55" s="234" t="s">
        <v>41</v>
      </c>
      <c r="C55" s="231" t="s">
        <v>79</v>
      </c>
      <c r="D55" s="282">
        <v>49500</v>
      </c>
      <c r="E55" s="282" t="s">
        <v>224</v>
      </c>
      <c r="F55" s="390"/>
      <c r="G55" s="519"/>
      <c r="H55" s="297">
        <v>10</v>
      </c>
      <c r="I55" s="286">
        <f>H55*D55</f>
        <v>495000</v>
      </c>
      <c r="J55" s="415"/>
      <c r="K55" s="415"/>
      <c r="L55" s="415">
        <v>1</v>
      </c>
      <c r="M55" s="415">
        <v>1</v>
      </c>
      <c r="N55" s="422">
        <f>F55+H55-J55-K55-L55-M55</f>
        <v>8</v>
      </c>
      <c r="O55" s="290">
        <f>N55*D55</f>
        <v>396000</v>
      </c>
      <c r="P55" s="427"/>
    </row>
    <row r="56" spans="1:16" ht="15.75">
      <c r="A56" s="375">
        <v>19</v>
      </c>
      <c r="B56" s="54" t="s">
        <v>6</v>
      </c>
      <c r="C56" s="18" t="s">
        <v>5</v>
      </c>
      <c r="D56" s="298">
        <v>2007.5</v>
      </c>
      <c r="E56" s="305" t="s">
        <v>224</v>
      </c>
      <c r="F56" s="283">
        <v>6900</v>
      </c>
      <c r="G56" s="518">
        <f t="shared" si="6"/>
        <v>13851750</v>
      </c>
      <c r="H56" s="300"/>
      <c r="I56" s="286">
        <f t="shared" si="7"/>
        <v>0</v>
      </c>
      <c r="J56" s="415"/>
      <c r="K56" s="415"/>
      <c r="L56" s="415"/>
      <c r="M56" s="415"/>
      <c r="N56" s="422">
        <f t="shared" si="8"/>
        <v>6900</v>
      </c>
      <c r="O56" s="290">
        <f t="shared" si="9"/>
        <v>13851750</v>
      </c>
      <c r="P56" s="427"/>
    </row>
    <row r="57" spans="1:16" ht="15.75">
      <c r="A57" s="375">
        <v>20</v>
      </c>
      <c r="B57" s="234" t="s">
        <v>39</v>
      </c>
      <c r="C57" s="231" t="s">
        <v>48</v>
      </c>
      <c r="D57" s="282">
        <v>441200</v>
      </c>
      <c r="E57" s="434" t="s">
        <v>224</v>
      </c>
      <c r="F57" s="283">
        <v>16</v>
      </c>
      <c r="G57" s="518">
        <f t="shared" si="6"/>
        <v>7059200</v>
      </c>
      <c r="H57" s="297"/>
      <c r="I57" s="286">
        <f t="shared" si="7"/>
        <v>0</v>
      </c>
      <c r="J57" s="415">
        <v>2</v>
      </c>
      <c r="K57" s="415">
        <v>1</v>
      </c>
      <c r="L57" s="415"/>
      <c r="M57" s="415"/>
      <c r="N57" s="422">
        <f t="shared" si="8"/>
        <v>13</v>
      </c>
      <c r="O57" s="290">
        <f t="shared" si="9"/>
        <v>5735600</v>
      </c>
      <c r="P57" s="427"/>
    </row>
    <row r="58" spans="1:16" ht="15.75">
      <c r="A58" s="375">
        <v>21</v>
      </c>
      <c r="B58" s="234" t="s">
        <v>192</v>
      </c>
      <c r="C58" s="231" t="s">
        <v>196</v>
      </c>
      <c r="D58" s="282">
        <v>417368</v>
      </c>
      <c r="E58" s="282" t="s">
        <v>224</v>
      </c>
      <c r="F58" s="390"/>
      <c r="G58" s="519"/>
      <c r="H58" s="297">
        <v>10</v>
      </c>
      <c r="I58" s="286">
        <f t="shared" si="7"/>
        <v>4173680</v>
      </c>
      <c r="J58" s="415"/>
      <c r="K58" s="415"/>
      <c r="L58" s="415">
        <v>1</v>
      </c>
      <c r="M58" s="415">
        <v>1</v>
      </c>
      <c r="N58" s="422">
        <f t="shared" si="8"/>
        <v>8</v>
      </c>
      <c r="O58" s="290">
        <f t="shared" si="9"/>
        <v>3338944</v>
      </c>
      <c r="P58" s="427"/>
    </row>
    <row r="59" spans="1:16" ht="15.75">
      <c r="A59" s="375">
        <v>22</v>
      </c>
      <c r="B59" s="234" t="s">
        <v>193</v>
      </c>
      <c r="C59" s="231" t="s">
        <v>196</v>
      </c>
      <c r="D59" s="282">
        <v>430155</v>
      </c>
      <c r="E59" s="282" t="s">
        <v>224</v>
      </c>
      <c r="F59" s="390"/>
      <c r="G59" s="519"/>
      <c r="H59" s="297">
        <v>80</v>
      </c>
      <c r="I59" s="286">
        <f t="shared" si="7"/>
        <v>34412400</v>
      </c>
      <c r="J59" s="415"/>
      <c r="K59" s="415"/>
      <c r="L59" s="415">
        <v>1</v>
      </c>
      <c r="M59" s="415"/>
      <c r="N59" s="422">
        <f t="shared" si="8"/>
        <v>79</v>
      </c>
      <c r="O59" s="290">
        <f t="shared" si="9"/>
        <v>33982245</v>
      </c>
      <c r="P59" s="427"/>
    </row>
    <row r="60" spans="1:16" ht="15.75">
      <c r="A60" s="375">
        <v>23</v>
      </c>
      <c r="B60" s="234" t="s">
        <v>194</v>
      </c>
      <c r="C60" s="231" t="s">
        <v>196</v>
      </c>
      <c r="D60" s="282">
        <v>285274</v>
      </c>
      <c r="E60" s="282" t="s">
        <v>224</v>
      </c>
      <c r="F60" s="390"/>
      <c r="G60" s="519"/>
      <c r="H60" s="297">
        <v>60</v>
      </c>
      <c r="I60" s="286">
        <f t="shared" si="7"/>
        <v>17116440</v>
      </c>
      <c r="J60" s="415"/>
      <c r="K60" s="415"/>
      <c r="L60" s="415"/>
      <c r="M60" s="415">
        <v>1</v>
      </c>
      <c r="N60" s="422">
        <f t="shared" si="8"/>
        <v>59</v>
      </c>
      <c r="O60" s="290">
        <f>N60*D60</f>
        <v>16831166</v>
      </c>
      <c r="P60" s="427"/>
    </row>
    <row r="61" spans="1:16" ht="15.75">
      <c r="A61" s="375">
        <v>24</v>
      </c>
      <c r="B61" s="54" t="s">
        <v>195</v>
      </c>
      <c r="C61" s="18" t="s">
        <v>196</v>
      </c>
      <c r="D61" s="298">
        <v>361035</v>
      </c>
      <c r="E61" s="298" t="s">
        <v>224</v>
      </c>
      <c r="F61" s="397"/>
      <c r="G61" s="518"/>
      <c r="H61" s="300">
        <v>40</v>
      </c>
      <c r="I61" s="429">
        <f t="shared" si="7"/>
        <v>14441400</v>
      </c>
      <c r="J61" s="430"/>
      <c r="K61" s="430"/>
      <c r="L61" s="430"/>
      <c r="M61" s="430"/>
      <c r="N61" s="431">
        <f t="shared" si="8"/>
        <v>40</v>
      </c>
      <c r="O61" s="432">
        <f t="shared" si="9"/>
        <v>14441400</v>
      </c>
      <c r="P61" s="433">
        <v>43369</v>
      </c>
    </row>
    <row r="62" spans="1:16" ht="15.75">
      <c r="A62" s="231"/>
      <c r="B62" s="234"/>
      <c r="C62" s="231"/>
      <c r="D62" s="282"/>
      <c r="E62" s="282"/>
      <c r="F62" s="390"/>
      <c r="G62" s="519"/>
      <c r="H62" s="297"/>
      <c r="I62" s="284"/>
      <c r="J62" s="415"/>
      <c r="K62" s="415"/>
      <c r="L62" s="415"/>
      <c r="M62" s="415"/>
      <c r="N62" s="422"/>
      <c r="O62" s="290"/>
      <c r="P62" s="427"/>
    </row>
    <row r="63" spans="1:16" ht="15.75">
      <c r="A63" s="231"/>
      <c r="B63" s="234"/>
      <c r="C63" s="231"/>
      <c r="D63" s="282"/>
      <c r="E63" s="282"/>
      <c r="F63" s="390"/>
      <c r="G63" s="519"/>
      <c r="H63" s="297"/>
      <c r="I63" s="284"/>
      <c r="J63" s="415"/>
      <c r="K63" s="415"/>
      <c r="L63" s="415"/>
      <c r="M63" s="415"/>
      <c r="N63" s="422"/>
      <c r="O63" s="290"/>
      <c r="P63" s="427"/>
    </row>
    <row r="64" spans="1:16" ht="15.75">
      <c r="A64" s="231"/>
      <c r="B64" s="234"/>
      <c r="C64" s="231"/>
      <c r="D64" s="282"/>
      <c r="E64" s="282"/>
      <c r="F64" s="390"/>
      <c r="G64" s="519"/>
      <c r="H64" s="297"/>
      <c r="I64" s="284"/>
      <c r="J64" s="415"/>
      <c r="K64" s="415"/>
      <c r="L64" s="415"/>
      <c r="M64" s="415"/>
      <c r="N64" s="422"/>
      <c r="O64" s="290"/>
      <c r="P64" s="427"/>
    </row>
    <row r="65" spans="1:16" ht="15.75">
      <c r="A65" s="231"/>
      <c r="B65" s="234"/>
      <c r="C65" s="231"/>
      <c r="D65" s="282"/>
      <c r="E65" s="282"/>
      <c r="F65" s="390"/>
      <c r="G65" s="519"/>
      <c r="H65" s="297"/>
      <c r="I65" s="284"/>
      <c r="J65" s="415"/>
      <c r="K65" s="415"/>
      <c r="L65" s="415"/>
      <c r="M65" s="415"/>
      <c r="N65" s="422"/>
      <c r="O65" s="290"/>
      <c r="P65" s="427"/>
    </row>
    <row r="66" spans="1:16" ht="15.75">
      <c r="A66" s="231"/>
      <c r="B66" s="234"/>
      <c r="C66" s="231"/>
      <c r="D66" s="282"/>
      <c r="E66" s="282"/>
      <c r="F66" s="390"/>
      <c r="G66" s="519"/>
      <c r="H66" s="297"/>
      <c r="I66" s="284"/>
      <c r="J66" s="415"/>
      <c r="K66" s="415"/>
      <c r="L66" s="415"/>
      <c r="M66" s="415"/>
      <c r="N66" s="422"/>
      <c r="O66" s="290"/>
      <c r="P66" s="427"/>
    </row>
    <row r="67" spans="1:16" ht="16.5" thickBot="1">
      <c r="A67" s="57"/>
      <c r="B67" s="515" t="s">
        <v>273</v>
      </c>
      <c r="C67" s="57"/>
      <c r="D67" s="391"/>
      <c r="E67" s="391"/>
      <c r="F67" s="392"/>
      <c r="G67" s="522">
        <f>SUM(G38:G66)</f>
        <v>64104010</v>
      </c>
      <c r="H67" s="394"/>
      <c r="I67" s="596">
        <f>SUM(I38:I66)</f>
        <v>129822920</v>
      </c>
      <c r="J67" s="416"/>
      <c r="K67" s="416"/>
      <c r="L67" s="416"/>
      <c r="M67" s="416"/>
      <c r="N67" s="501"/>
      <c r="O67" s="610">
        <f>SUM(O38:O66)</f>
        <v>187966225</v>
      </c>
      <c r="P67" s="428"/>
    </row>
    <row r="68" spans="1:19" ht="17.25" thickBot="1" thickTop="1">
      <c r="A68" s="313" t="s">
        <v>43</v>
      </c>
      <c r="B68" s="314"/>
      <c r="C68" s="314"/>
      <c r="D68" s="10"/>
      <c r="E68" s="10" t="s">
        <v>223</v>
      </c>
      <c r="F68" s="598"/>
      <c r="G68" s="599">
        <f>G27+G67</f>
        <v>77968590</v>
      </c>
      <c r="H68" s="499"/>
      <c r="I68" s="499">
        <f>I27+I36+I67</f>
        <v>173721070</v>
      </c>
      <c r="J68" s="117"/>
      <c r="K68" s="117"/>
      <c r="L68" s="350"/>
      <c r="M68" s="350"/>
      <c r="N68" s="24"/>
      <c r="O68" s="312">
        <f>O67+O36+O27</f>
        <v>236651625</v>
      </c>
      <c r="P68" s="24"/>
      <c r="S68" s="456" t="e">
        <f>O68+#REF!</f>
        <v>#REF!</v>
      </c>
    </row>
    <row r="69" spans="1:16" ht="15.75" thickTop="1">
      <c r="A69" s="72"/>
      <c r="B69" s="72"/>
      <c r="C69" s="72"/>
      <c r="D69" s="72"/>
      <c r="E69" s="72" t="s">
        <v>223</v>
      </c>
      <c r="F69" s="222"/>
      <c r="G69" s="222"/>
      <c r="H69" s="222"/>
      <c r="I69" s="222"/>
      <c r="J69" s="75"/>
      <c r="K69" s="75"/>
      <c r="L69" s="75"/>
      <c r="M69" s="75"/>
      <c r="N69" s="75"/>
      <c r="O69" s="223"/>
      <c r="P69" s="75"/>
    </row>
    <row r="70" spans="1:16" ht="15.75">
      <c r="A70" s="236">
        <v>1</v>
      </c>
      <c r="B70" s="240" t="s">
        <v>150</v>
      </c>
      <c r="D70" s="244" t="s">
        <v>151</v>
      </c>
      <c r="E70" s="244" t="s">
        <v>223</v>
      </c>
      <c r="G70" s="608">
        <f>G27+G36+G67</f>
        <v>0</v>
      </c>
      <c r="H70" s="237"/>
      <c r="I70" s="237"/>
      <c r="L70" s="229"/>
      <c r="M70" s="229"/>
      <c r="N70" s="75"/>
      <c r="O70" s="316" t="s">
        <v>189</v>
      </c>
      <c r="P70" s="75"/>
    </row>
    <row r="71" spans="1:16" ht="15.75">
      <c r="A71" s="236"/>
      <c r="B71" s="240" t="s">
        <v>170</v>
      </c>
      <c r="D71" s="242"/>
      <c r="E71" s="242" t="s">
        <v>223</v>
      </c>
      <c r="G71" s="243"/>
      <c r="H71" s="237"/>
      <c r="I71" s="237"/>
      <c r="L71" s="230"/>
      <c r="M71" s="230"/>
      <c r="N71" s="75"/>
      <c r="O71" s="316" t="s">
        <v>163</v>
      </c>
      <c r="P71" s="75"/>
    </row>
    <row r="72" spans="1:16" ht="15.75">
      <c r="A72" s="236"/>
      <c r="B72" s="240"/>
      <c r="D72" s="243"/>
      <c r="E72" s="243"/>
      <c r="G72" s="243"/>
      <c r="H72" s="237"/>
      <c r="I72" s="237"/>
      <c r="L72" s="229"/>
      <c r="M72" s="229"/>
      <c r="N72" s="75"/>
      <c r="O72" s="316"/>
      <c r="P72" s="226"/>
    </row>
    <row r="73" spans="7:16" ht="15.75">
      <c r="G73" s="243"/>
      <c r="H73" s="237" t="s">
        <v>340</v>
      </c>
      <c r="I73" s="607">
        <f>G68+I68-O68</f>
        <v>15038035</v>
      </c>
      <c r="L73" s="229"/>
      <c r="M73" s="229"/>
      <c r="N73" s="75"/>
      <c r="O73" s="248"/>
      <c r="P73" s="226"/>
    </row>
    <row r="74" spans="1:16" ht="15.75">
      <c r="A74" s="236">
        <v>2</v>
      </c>
      <c r="B74" s="240" t="s">
        <v>178</v>
      </c>
      <c r="D74" s="242" t="s">
        <v>155</v>
      </c>
      <c r="E74" s="242"/>
      <c r="G74" s="243"/>
      <c r="H74" s="237"/>
      <c r="I74" s="237"/>
      <c r="L74" s="229"/>
      <c r="M74" s="229"/>
      <c r="N74" s="75"/>
      <c r="O74" s="248"/>
      <c r="P74" s="226"/>
    </row>
    <row r="75" spans="1:16" ht="15.75">
      <c r="A75" s="236"/>
      <c r="B75" s="240" t="s">
        <v>162</v>
      </c>
      <c r="D75" s="243"/>
      <c r="E75" s="243"/>
      <c r="G75" s="241"/>
      <c r="H75" s="237"/>
      <c r="I75" s="597">
        <f>G68+I68-O68</f>
        <v>15038035</v>
      </c>
      <c r="L75" s="228"/>
      <c r="M75" s="228"/>
      <c r="N75" s="75"/>
      <c r="O75" s="228"/>
      <c r="P75" s="226"/>
    </row>
    <row r="76" spans="1:16" ht="15.75">
      <c r="A76" s="236"/>
      <c r="B76" s="240"/>
      <c r="D76" s="240"/>
      <c r="E76" s="240"/>
      <c r="G76" s="241"/>
      <c r="H76" s="237"/>
      <c r="I76" s="237"/>
      <c r="L76" s="228"/>
      <c r="M76" s="228"/>
      <c r="N76" s="75"/>
      <c r="P76" s="226"/>
    </row>
    <row r="77" spans="6:16" ht="15.75">
      <c r="F77" s="241"/>
      <c r="G77" s="241"/>
      <c r="H77" s="237"/>
      <c r="I77" s="316" t="s">
        <v>133</v>
      </c>
      <c r="L77" s="228"/>
      <c r="M77" s="228"/>
      <c r="N77" s="75"/>
      <c r="O77" s="315" t="s">
        <v>148</v>
      </c>
      <c r="P77" s="226"/>
    </row>
    <row r="78" spans="1:16" ht="15.75">
      <c r="A78" s="236">
        <v>3</v>
      </c>
      <c r="B78" s="240" t="s">
        <v>156</v>
      </c>
      <c r="D78" s="244" t="s">
        <v>155</v>
      </c>
      <c r="E78" s="244"/>
      <c r="F78" s="245"/>
      <c r="G78" s="245"/>
      <c r="H78" s="238"/>
      <c r="I78" s="316" t="s">
        <v>153</v>
      </c>
      <c r="L78" s="248"/>
      <c r="M78" s="248"/>
      <c r="N78" s="75"/>
      <c r="O78" s="316" t="s">
        <v>149</v>
      </c>
      <c r="P78" s="75"/>
    </row>
    <row r="79" spans="1:16" ht="15.75">
      <c r="A79" s="236"/>
      <c r="B79" s="240" t="s">
        <v>158</v>
      </c>
      <c r="C79" s="240"/>
      <c r="D79" s="240"/>
      <c r="E79" s="240"/>
      <c r="F79" s="239"/>
      <c r="G79" s="239"/>
      <c r="H79" s="238"/>
      <c r="I79" s="316" t="s">
        <v>154</v>
      </c>
      <c r="L79" s="248"/>
      <c r="M79" s="248"/>
      <c r="N79" s="75"/>
      <c r="O79" s="75"/>
      <c r="P79" s="75"/>
    </row>
    <row r="80" spans="1:16" ht="15">
      <c r="A80" s="72"/>
      <c r="B80" s="72"/>
      <c r="C80" s="72"/>
      <c r="D80" s="72"/>
      <c r="E80" s="72"/>
      <c r="F80" s="222"/>
      <c r="G80" s="222"/>
      <c r="H80" s="222"/>
      <c r="I80" s="227"/>
      <c r="J80" s="75"/>
      <c r="K80" s="75"/>
      <c r="L80" s="75"/>
      <c r="M80" s="75"/>
      <c r="N80" s="75"/>
      <c r="O80" s="223"/>
      <c r="P80" s="75"/>
    </row>
    <row r="81" spans="1:16" ht="15">
      <c r="A81" s="72"/>
      <c r="B81" s="72"/>
      <c r="C81" s="72"/>
      <c r="D81" s="72"/>
      <c r="E81" s="72"/>
      <c r="F81" s="222"/>
      <c r="G81" s="222"/>
      <c r="H81" s="222"/>
      <c r="I81" s="227"/>
      <c r="J81" s="75"/>
      <c r="K81" s="75"/>
      <c r="L81" s="75"/>
      <c r="M81" s="75"/>
      <c r="N81" s="75"/>
      <c r="O81" s="223"/>
      <c r="P81" s="75"/>
    </row>
    <row r="82" spans="1:16" ht="15">
      <c r="A82" s="72"/>
      <c r="B82" s="72"/>
      <c r="C82" s="72"/>
      <c r="D82" s="72"/>
      <c r="E82" s="72"/>
      <c r="F82" s="222"/>
      <c r="G82" s="222"/>
      <c r="H82" s="222"/>
      <c r="I82" s="227"/>
      <c r="J82" s="75"/>
      <c r="K82" s="75"/>
      <c r="L82" s="75"/>
      <c r="M82" s="75"/>
      <c r="N82" s="75"/>
      <c r="O82" s="223"/>
      <c r="P82" s="75"/>
    </row>
    <row r="83" spans="1:16" ht="15">
      <c r="A83" s="72"/>
      <c r="B83" s="72"/>
      <c r="C83" s="72"/>
      <c r="D83" s="72"/>
      <c r="E83" s="72"/>
      <c r="F83" s="222"/>
      <c r="G83" s="222"/>
      <c r="H83" s="222"/>
      <c r="I83" s="315" t="s">
        <v>157</v>
      </c>
      <c r="J83" s="75"/>
      <c r="K83" s="75"/>
      <c r="L83" s="75"/>
      <c r="M83" s="75"/>
      <c r="N83" s="75"/>
      <c r="O83" s="223"/>
      <c r="P83" s="75"/>
    </row>
    <row r="84" spans="1:16" ht="15">
      <c r="A84" s="72"/>
      <c r="B84" s="72"/>
      <c r="C84" s="72"/>
      <c r="D84" s="72"/>
      <c r="E84" s="72"/>
      <c r="F84" s="222"/>
      <c r="G84" s="222"/>
      <c r="H84" s="222"/>
      <c r="I84" s="316" t="s">
        <v>159</v>
      </c>
      <c r="J84" s="75"/>
      <c r="K84" s="75"/>
      <c r="L84" s="75"/>
      <c r="M84" s="75"/>
      <c r="N84" s="75"/>
      <c r="O84" s="223"/>
      <c r="P84" s="75"/>
    </row>
    <row r="85" spans="1:16" ht="15">
      <c r="A85" s="72"/>
      <c r="B85" s="72"/>
      <c r="C85" s="72"/>
      <c r="D85" s="72"/>
      <c r="E85" s="72"/>
      <c r="F85" s="222"/>
      <c r="G85" s="222"/>
      <c r="H85" s="222"/>
      <c r="I85" s="316" t="s">
        <v>160</v>
      </c>
      <c r="J85" s="75"/>
      <c r="K85" s="75"/>
      <c r="L85" s="75"/>
      <c r="M85" s="75"/>
      <c r="N85" s="75"/>
      <c r="O85" s="223"/>
      <c r="P85" s="75"/>
    </row>
    <row r="86" spans="1:16" ht="15">
      <c r="A86" s="72"/>
      <c r="B86" s="72"/>
      <c r="C86" s="72"/>
      <c r="D86" s="72"/>
      <c r="E86" s="72"/>
      <c r="F86" s="222"/>
      <c r="G86" s="222"/>
      <c r="H86" s="222"/>
      <c r="I86" s="222"/>
      <c r="J86" s="75"/>
      <c r="K86" s="75"/>
      <c r="L86" s="75"/>
      <c r="M86" s="75"/>
      <c r="N86" s="75"/>
      <c r="O86" s="223"/>
      <c r="P86" s="75"/>
    </row>
    <row r="87" spans="1:16" ht="15">
      <c r="A87" s="72"/>
      <c r="B87" s="72"/>
      <c r="C87" s="72"/>
      <c r="D87" s="72"/>
      <c r="E87" s="72"/>
      <c r="F87" s="222"/>
      <c r="G87" s="222"/>
      <c r="H87" s="222"/>
      <c r="I87" s="222"/>
      <c r="J87" s="75"/>
      <c r="K87" s="75"/>
      <c r="L87" s="75"/>
      <c r="M87" s="75"/>
      <c r="N87" s="75"/>
      <c r="O87" s="223"/>
      <c r="P87" s="75"/>
    </row>
    <row r="88" spans="1:16" ht="15">
      <c r="A88" s="72"/>
      <c r="B88" s="72"/>
      <c r="C88" s="72"/>
      <c r="D88" s="72"/>
      <c r="E88" s="72"/>
      <c r="F88" s="222"/>
      <c r="G88" s="222"/>
      <c r="H88" s="222"/>
      <c r="I88" s="222"/>
      <c r="J88" s="75"/>
      <c r="K88" s="75"/>
      <c r="L88" s="75"/>
      <c r="M88" s="75"/>
      <c r="N88" s="75"/>
      <c r="O88" s="223"/>
      <c r="P88" s="75"/>
    </row>
    <row r="89" spans="1:16" ht="15">
      <c r="A89" s="72"/>
      <c r="B89" s="72"/>
      <c r="C89" s="72"/>
      <c r="D89" s="72"/>
      <c r="E89" s="72"/>
      <c r="F89" s="222"/>
      <c r="G89" s="222"/>
      <c r="H89" s="222"/>
      <c r="I89" s="222"/>
      <c r="J89" s="75"/>
      <c r="K89" s="75"/>
      <c r="L89" s="75"/>
      <c r="M89" s="75"/>
      <c r="N89" s="75"/>
      <c r="O89" s="223"/>
      <c r="P89" s="75"/>
    </row>
    <row r="90" spans="1:16" ht="15">
      <c r="A90" s="72"/>
      <c r="B90" s="72"/>
      <c r="C90" s="72"/>
      <c r="D90" s="72"/>
      <c r="E90" s="72"/>
      <c r="F90" s="222"/>
      <c r="G90" s="222"/>
      <c r="H90" s="222"/>
      <c r="I90" s="222"/>
      <c r="J90" s="75"/>
      <c r="K90" s="75"/>
      <c r="L90" s="75"/>
      <c r="M90" s="75"/>
      <c r="N90" s="75"/>
      <c r="O90" s="223"/>
      <c r="P90" s="75"/>
    </row>
    <row r="91" spans="1:16" ht="15">
      <c r="A91" s="72"/>
      <c r="B91" s="72"/>
      <c r="C91" s="72"/>
      <c r="D91" s="72"/>
      <c r="E91" s="72"/>
      <c r="F91" s="222"/>
      <c r="G91" s="222"/>
      <c r="H91" s="222"/>
      <c r="I91" s="222"/>
      <c r="J91" s="75"/>
      <c r="K91" s="75"/>
      <c r="L91" s="75"/>
      <c r="M91" s="75"/>
      <c r="N91" s="75"/>
      <c r="O91" s="223"/>
      <c r="P91" s="75"/>
    </row>
    <row r="92" spans="1:16" ht="15">
      <c r="A92" s="72"/>
      <c r="B92" s="72"/>
      <c r="C92" s="72"/>
      <c r="D92" s="72"/>
      <c r="E92" s="72"/>
      <c r="F92" s="222"/>
      <c r="G92" s="222"/>
      <c r="H92" s="222"/>
      <c r="I92" s="222"/>
      <c r="J92" s="75"/>
      <c r="K92" s="75"/>
      <c r="L92" s="75"/>
      <c r="M92" s="75"/>
      <c r="N92" s="75"/>
      <c r="O92" s="223"/>
      <c r="P92" s="75"/>
    </row>
    <row r="93" spans="1:16" ht="15">
      <c r="A93" s="72"/>
      <c r="B93" s="72"/>
      <c r="C93" s="72"/>
      <c r="D93" s="72"/>
      <c r="E93" s="72"/>
      <c r="F93" s="222"/>
      <c r="G93" s="222"/>
      <c r="H93" s="222"/>
      <c r="I93" s="222"/>
      <c r="J93" s="75"/>
      <c r="K93" s="75"/>
      <c r="L93" s="75"/>
      <c r="M93" s="75"/>
      <c r="N93" s="75"/>
      <c r="O93" s="223"/>
      <c r="P93" s="75"/>
    </row>
    <row r="94" spans="1:16" ht="15">
      <c r="A94" s="72"/>
      <c r="B94" s="72"/>
      <c r="C94" s="72"/>
      <c r="D94" s="72"/>
      <c r="E94" s="72"/>
      <c r="F94" s="222"/>
      <c r="G94" s="222"/>
      <c r="H94" s="222"/>
      <c r="I94" s="222"/>
      <c r="J94" s="75"/>
      <c r="K94" s="75"/>
      <c r="L94" s="75"/>
      <c r="M94" s="75"/>
      <c r="N94" s="75"/>
      <c r="O94" s="223"/>
      <c r="P94" s="75"/>
    </row>
    <row r="95" spans="1:16" ht="15">
      <c r="A95" s="72"/>
      <c r="B95" s="72"/>
      <c r="C95" s="72"/>
      <c r="D95" s="72"/>
      <c r="E95" s="72"/>
      <c r="F95" s="222"/>
      <c r="G95" s="222"/>
      <c r="H95" s="222"/>
      <c r="I95" s="222"/>
      <c r="J95" s="75"/>
      <c r="K95" s="75"/>
      <c r="L95" s="75"/>
      <c r="M95" s="75"/>
      <c r="N95" s="75"/>
      <c r="O95" s="223"/>
      <c r="P95" s="75"/>
    </row>
    <row r="96" spans="1:16" ht="15">
      <c r="A96" s="72"/>
      <c r="B96" s="72"/>
      <c r="C96" s="72"/>
      <c r="D96" s="72"/>
      <c r="E96" s="72"/>
      <c r="F96" s="222"/>
      <c r="G96" s="222"/>
      <c r="H96" s="222"/>
      <c r="I96" s="222"/>
      <c r="J96" s="75"/>
      <c r="K96" s="75"/>
      <c r="L96" s="75"/>
      <c r="M96" s="75"/>
      <c r="N96" s="75"/>
      <c r="O96" s="223"/>
      <c r="P96" s="75"/>
    </row>
    <row r="97" spans="1:15" ht="15.75" thickBot="1">
      <c r="A97" s="2" t="s">
        <v>130</v>
      </c>
      <c r="B97" s="215"/>
      <c r="C97" s="29"/>
      <c r="D97" s="29"/>
      <c r="E97" s="29"/>
      <c r="F97" s="215"/>
      <c r="G97" s="215"/>
      <c r="H97" s="215"/>
      <c r="I97" s="215"/>
      <c r="N97" s="213"/>
      <c r="O97" s="212"/>
    </row>
    <row r="98" spans="1:16" ht="19.5" thickTop="1">
      <c r="A98" s="635" t="s">
        <v>0</v>
      </c>
      <c r="B98" s="635" t="s">
        <v>1</v>
      </c>
      <c r="C98" s="635" t="s">
        <v>2</v>
      </c>
      <c r="D98" s="638" t="s">
        <v>10</v>
      </c>
      <c r="E98" s="498"/>
      <c r="F98" s="651" t="s">
        <v>21</v>
      </c>
      <c r="G98" s="652"/>
      <c r="H98" s="699" t="s">
        <v>7</v>
      </c>
      <c r="I98" s="699"/>
      <c r="J98" s="657" t="s">
        <v>3</v>
      </c>
      <c r="K98" s="658"/>
      <c r="L98" s="658"/>
      <c r="M98" s="683"/>
      <c r="N98" s="633" t="s">
        <v>22</v>
      </c>
      <c r="O98" s="633"/>
      <c r="P98" s="638" t="s">
        <v>115</v>
      </c>
    </row>
    <row r="99" spans="1:16" ht="15" customHeight="1">
      <c r="A99" s="636"/>
      <c r="B99" s="636"/>
      <c r="C99" s="636"/>
      <c r="D99" s="639"/>
      <c r="E99" s="505"/>
      <c r="F99" s="653"/>
      <c r="G99" s="654"/>
      <c r="H99" s="680"/>
      <c r="I99" s="681"/>
      <c r="J99" s="134" t="s">
        <v>183</v>
      </c>
      <c r="K99" s="495" t="s">
        <v>185</v>
      </c>
      <c r="L99" s="495" t="s">
        <v>187</v>
      </c>
      <c r="M99" s="495" t="e">
        <f>#REF!</f>
        <v>#REF!</v>
      </c>
      <c r="N99" s="634"/>
      <c r="O99" s="634"/>
      <c r="P99" s="639"/>
    </row>
    <row r="100" spans="1:16" ht="92.25" customHeight="1" thickBot="1">
      <c r="A100" s="637"/>
      <c r="B100" s="637"/>
      <c r="C100" s="637"/>
      <c r="D100" s="640"/>
      <c r="E100" s="497"/>
      <c r="F100" s="496" t="s">
        <v>42</v>
      </c>
      <c r="G100" s="496" t="s">
        <v>13</v>
      </c>
      <c r="H100" s="496" t="s">
        <v>42</v>
      </c>
      <c r="I100" s="496" t="s">
        <v>13</v>
      </c>
      <c r="J100" s="219" t="s">
        <v>184</v>
      </c>
      <c r="K100" s="219" t="s">
        <v>186</v>
      </c>
      <c r="L100" s="45" t="s">
        <v>188</v>
      </c>
      <c r="M100" s="45" t="e">
        <f>#REF!</f>
        <v>#REF!</v>
      </c>
      <c r="N100" s="80" t="s">
        <v>42</v>
      </c>
      <c r="O100" s="496" t="s">
        <v>13</v>
      </c>
      <c r="P100" s="640"/>
    </row>
    <row r="101" spans="1:16" ht="15.75" thickTop="1">
      <c r="A101" s="231">
        <v>1</v>
      </c>
      <c r="B101" s="232" t="s">
        <v>23</v>
      </c>
      <c r="C101" s="231"/>
      <c r="D101" s="31"/>
      <c r="E101" s="319"/>
      <c r="F101" s="47"/>
      <c r="G101" s="386">
        <f>F101*D101</f>
        <v>0</v>
      </c>
      <c r="H101" s="164"/>
      <c r="I101" s="99"/>
      <c r="J101" s="124"/>
      <c r="K101" s="124"/>
      <c r="L101" s="249"/>
      <c r="M101" s="253"/>
      <c r="N101" s="47">
        <f>F101+H101-J101-L101</f>
        <v>0</v>
      </c>
      <c r="O101" s="81">
        <f>N101*D101</f>
        <v>0</v>
      </c>
      <c r="P101" s="249"/>
    </row>
    <row r="102" spans="1:16" ht="15">
      <c r="A102" s="231">
        <v>2</v>
      </c>
      <c r="B102" s="232" t="s">
        <v>70</v>
      </c>
      <c r="C102" s="231"/>
      <c r="D102" s="31"/>
      <c r="E102" s="319"/>
      <c r="F102" s="47"/>
      <c r="G102" s="35">
        <f>F102*D102</f>
        <v>0</v>
      </c>
      <c r="H102" s="163"/>
      <c r="I102" s="35"/>
      <c r="J102" s="125"/>
      <c r="K102" s="125"/>
      <c r="L102" s="250"/>
      <c r="M102" s="253"/>
      <c r="N102" s="47">
        <f>F102+H102-J102-L102</f>
        <v>0</v>
      </c>
      <c r="O102" s="81">
        <f>N102*D102</f>
        <v>0</v>
      </c>
      <c r="P102" s="250"/>
    </row>
    <row r="103" spans="1:16" ht="15">
      <c r="A103" s="231">
        <v>3</v>
      </c>
      <c r="B103" s="234" t="s">
        <v>131</v>
      </c>
      <c r="C103" s="231"/>
      <c r="D103" s="31"/>
      <c r="E103" s="319"/>
      <c r="F103" s="47"/>
      <c r="G103" s="37">
        <f>F103*D103</f>
        <v>0</v>
      </c>
      <c r="H103" s="160"/>
      <c r="I103" s="37"/>
      <c r="J103" s="125"/>
      <c r="K103" s="125"/>
      <c r="L103" s="250"/>
      <c r="M103" s="253"/>
      <c r="N103" s="47">
        <f>F103+H103-J103-L103</f>
        <v>0</v>
      </c>
      <c r="O103" s="81">
        <f>N103*D103</f>
        <v>0</v>
      </c>
      <c r="P103" s="250"/>
    </row>
    <row r="104" spans="1:16" ht="15.75" thickBot="1">
      <c r="A104" s="18">
        <v>4</v>
      </c>
      <c r="B104" s="54" t="s">
        <v>132</v>
      </c>
      <c r="C104" s="18"/>
      <c r="D104" s="55"/>
      <c r="E104" s="167"/>
      <c r="F104" s="69"/>
      <c r="G104" s="56">
        <f>F104*D104</f>
        <v>0</v>
      </c>
      <c r="H104" s="161"/>
      <c r="I104" s="56"/>
      <c r="J104" s="126"/>
      <c r="K104" s="126"/>
      <c r="L104" s="252"/>
      <c r="M104" s="170"/>
      <c r="N104" s="47">
        <f>F104+H104-J104-L104</f>
        <v>0</v>
      </c>
      <c r="O104" s="82">
        <f>N104*D104</f>
        <v>0</v>
      </c>
      <c r="P104" s="252"/>
    </row>
    <row r="105" spans="1:16" ht="16.5" thickBot="1" thickTop="1">
      <c r="A105" s="207" t="s">
        <v>50</v>
      </c>
      <c r="B105" s="207"/>
      <c r="C105" s="207"/>
      <c r="D105" s="207"/>
      <c r="E105" s="207"/>
      <c r="F105" s="146"/>
      <c r="G105" s="146">
        <f>SUM(G101:G104)</f>
        <v>0</v>
      </c>
      <c r="H105" s="146"/>
      <c r="I105" s="146"/>
      <c r="J105" s="24"/>
      <c r="K105" s="24"/>
      <c r="L105" s="24"/>
      <c r="M105" s="24"/>
      <c r="N105" s="71"/>
      <c r="O105" s="210">
        <f>SUM(O101:O104)</f>
        <v>0</v>
      </c>
      <c r="P105" s="24"/>
    </row>
    <row r="106" ht="15.75" thickTop="1"/>
    <row r="107" spans="1:16" ht="15.75">
      <c r="A107" s="236">
        <v>1</v>
      </c>
      <c r="B107" s="240" t="s">
        <v>150</v>
      </c>
      <c r="D107" s="244" t="s">
        <v>151</v>
      </c>
      <c r="E107" s="244"/>
      <c r="G107" s="241"/>
      <c r="H107" s="237"/>
      <c r="I107" s="237"/>
      <c r="L107" s="229"/>
      <c r="M107" s="229"/>
      <c r="N107" s="75"/>
      <c r="O107" s="316" t="s">
        <v>189</v>
      </c>
      <c r="P107" s="75"/>
    </row>
    <row r="108" spans="1:16" ht="15.75">
      <c r="A108" s="236"/>
      <c r="B108" s="240" t="s">
        <v>170</v>
      </c>
      <c r="D108" s="242"/>
      <c r="E108" s="242"/>
      <c r="G108" s="243"/>
      <c r="H108" s="237"/>
      <c r="I108" s="237"/>
      <c r="K108" s="316"/>
      <c r="L108" s="230"/>
      <c r="M108" s="230"/>
      <c r="N108" s="75"/>
      <c r="O108" s="316" t="s">
        <v>163</v>
      </c>
      <c r="P108" s="75"/>
    </row>
    <row r="109" spans="1:16" ht="15.75">
      <c r="A109" s="236"/>
      <c r="B109" s="240"/>
      <c r="D109" s="243"/>
      <c r="E109" s="243"/>
      <c r="G109" s="243"/>
      <c r="H109" s="237"/>
      <c r="I109" s="237"/>
      <c r="K109" s="316"/>
      <c r="L109" s="229"/>
      <c r="M109" s="229"/>
      <c r="N109" s="75"/>
      <c r="O109" s="316"/>
      <c r="P109" s="226"/>
    </row>
    <row r="110" spans="7:16" ht="15.75">
      <c r="G110" s="243"/>
      <c r="H110" s="237"/>
      <c r="I110" s="237"/>
      <c r="K110" s="316"/>
      <c r="L110" s="229"/>
      <c r="M110" s="229"/>
      <c r="N110" s="75"/>
      <c r="O110" s="248"/>
      <c r="P110" s="226"/>
    </row>
    <row r="111" spans="1:16" ht="15.75">
      <c r="A111" s="236">
        <v>2</v>
      </c>
      <c r="B111" s="240" t="s">
        <v>178</v>
      </c>
      <c r="D111" s="242" t="s">
        <v>155</v>
      </c>
      <c r="E111" s="242"/>
      <c r="G111" s="243"/>
      <c r="H111" s="237"/>
      <c r="I111" s="237"/>
      <c r="L111" s="229"/>
      <c r="M111" s="229"/>
      <c r="N111" s="75"/>
      <c r="O111" s="248"/>
      <c r="P111" s="226"/>
    </row>
    <row r="112" spans="1:16" ht="15.75">
      <c r="A112" s="236"/>
      <c r="B112" s="240" t="s">
        <v>162</v>
      </c>
      <c r="D112" s="243"/>
      <c r="E112" s="243"/>
      <c r="G112" s="241"/>
      <c r="H112" s="237"/>
      <c r="I112" s="237"/>
      <c r="L112" s="228"/>
      <c r="M112" s="228"/>
      <c r="N112" s="75"/>
      <c r="O112" s="228"/>
      <c r="P112" s="226"/>
    </row>
    <row r="113" spans="1:16" ht="15.75">
      <c r="A113" s="236"/>
      <c r="B113" s="240"/>
      <c r="D113" s="240"/>
      <c r="E113" s="240"/>
      <c r="G113" s="241"/>
      <c r="H113" s="237"/>
      <c r="I113" s="237"/>
      <c r="J113" s="316" t="s">
        <v>133</v>
      </c>
      <c r="L113" s="228"/>
      <c r="M113" s="228"/>
      <c r="N113" s="75"/>
      <c r="P113" s="226"/>
    </row>
    <row r="114" spans="6:16" ht="15.75">
      <c r="F114" s="241"/>
      <c r="G114" s="241"/>
      <c r="H114" s="237"/>
      <c r="I114" s="237"/>
      <c r="J114" s="316" t="s">
        <v>153</v>
      </c>
      <c r="K114" s="315"/>
      <c r="L114" s="228"/>
      <c r="M114" s="228"/>
      <c r="N114" s="75"/>
      <c r="O114" s="315" t="s">
        <v>148</v>
      </c>
      <c r="P114" s="226"/>
    </row>
    <row r="115" spans="1:16" ht="15.75">
      <c r="A115" s="236">
        <v>3</v>
      </c>
      <c r="B115" s="240" t="s">
        <v>156</v>
      </c>
      <c r="D115" s="244" t="s">
        <v>155</v>
      </c>
      <c r="E115" s="244"/>
      <c r="F115" s="245"/>
      <c r="G115" s="245"/>
      <c r="H115" s="238"/>
      <c r="I115" s="238"/>
      <c r="J115" s="316" t="s">
        <v>154</v>
      </c>
      <c r="K115" s="316"/>
      <c r="L115" s="248"/>
      <c r="M115" s="248"/>
      <c r="N115" s="75"/>
      <c r="O115" s="316" t="s">
        <v>149</v>
      </c>
      <c r="P115" s="75"/>
    </row>
    <row r="116" spans="1:16" ht="15.75">
      <c r="A116" s="236"/>
      <c r="B116" s="240" t="s">
        <v>158</v>
      </c>
      <c r="C116" s="240"/>
      <c r="D116" s="240"/>
      <c r="E116" s="240"/>
      <c r="F116" s="239"/>
      <c r="G116" s="239"/>
      <c r="H116" s="238"/>
      <c r="I116" s="238"/>
      <c r="K116" s="316"/>
      <c r="L116" s="248"/>
      <c r="M116" s="248"/>
      <c r="N116" s="75"/>
      <c r="O116" s="75"/>
      <c r="P116" s="75"/>
    </row>
    <row r="119" ht="15">
      <c r="J119" s="315" t="s">
        <v>157</v>
      </c>
    </row>
    <row r="120" ht="15">
      <c r="J120" s="316" t="s">
        <v>159</v>
      </c>
    </row>
    <row r="121" ht="15">
      <c r="J121" s="316" t="s">
        <v>160</v>
      </c>
    </row>
  </sheetData>
  <sheetProtection/>
  <mergeCells count="21">
    <mergeCell ref="A98:A100"/>
    <mergeCell ref="B98:B100"/>
    <mergeCell ref="C98:C100"/>
    <mergeCell ref="D98:D100"/>
    <mergeCell ref="F98:G99"/>
    <mergeCell ref="H98:I98"/>
    <mergeCell ref="H4:I4"/>
    <mergeCell ref="J4:M4"/>
    <mergeCell ref="N98:O99"/>
    <mergeCell ref="N4:O5"/>
    <mergeCell ref="P4:P6"/>
    <mergeCell ref="H5:I5"/>
    <mergeCell ref="P98:P100"/>
    <mergeCell ref="H99:I99"/>
    <mergeCell ref="J98:M98"/>
    <mergeCell ref="A4:A6"/>
    <mergeCell ref="B4:B6"/>
    <mergeCell ref="C4:C6"/>
    <mergeCell ref="D4:D6"/>
    <mergeCell ref="E4:E6"/>
    <mergeCell ref="F4:G5"/>
  </mergeCells>
  <printOptions/>
  <pageMargins left="1.196850394" right="1.02362204724409" top="0.2" bottom="0.196850393700787" header="0.31496062992126" footer="0.31496062992126"/>
  <pageSetup orientation="landscape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O87"/>
  <sheetViews>
    <sheetView zoomScalePageLayoutView="0" workbookViewId="0" topLeftCell="A1">
      <pane xSplit="7" ySplit="7" topLeftCell="L5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X15" sqref="X15"/>
    </sheetView>
  </sheetViews>
  <sheetFormatPr defaultColWidth="9.140625" defaultRowHeight="15"/>
  <cols>
    <col min="1" max="1" width="4.57421875" style="227" customWidth="1"/>
    <col min="2" max="2" width="23.57421875" style="227" customWidth="1"/>
    <col min="3" max="3" width="6.7109375" style="227" customWidth="1"/>
    <col min="4" max="4" width="10.28125" style="227" customWidth="1"/>
    <col min="5" max="5" width="9.8515625" style="227" customWidth="1"/>
    <col min="6" max="6" width="4.8515625" style="316" customWidth="1"/>
    <col min="7" max="7" width="14.28125" style="316" customWidth="1"/>
    <col min="8" max="8" width="4.140625" style="316" customWidth="1"/>
    <col min="9" max="9" width="12.421875" style="316" customWidth="1"/>
    <col min="10" max="15" width="7.7109375" style="316" customWidth="1"/>
    <col min="16" max="19" width="7.7109375" style="227" customWidth="1"/>
    <col min="20" max="20" width="5.421875" style="227" customWidth="1"/>
    <col min="21" max="21" width="14.00390625" style="227" customWidth="1"/>
    <col min="22" max="22" width="8.8515625" style="227" customWidth="1"/>
    <col min="23" max="23" width="9.140625" style="227" customWidth="1"/>
    <col min="24" max="24" width="14.7109375" style="227" customWidth="1"/>
    <col min="25" max="25" width="15.00390625" style="227" bestFit="1" customWidth="1"/>
    <col min="26" max="16384" width="9.140625" style="227" customWidth="1"/>
  </cols>
  <sheetData>
    <row r="1" spans="1:15" ht="18.75">
      <c r="A1" s="1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5" ht="15">
      <c r="A2" s="8" t="s">
        <v>169</v>
      </c>
      <c r="B2" s="316"/>
      <c r="C2" s="316"/>
      <c r="D2" s="316"/>
      <c r="E2" s="316"/>
    </row>
    <row r="3" spans="1:15" ht="15.75" thickBot="1">
      <c r="A3" s="2" t="s">
        <v>215</v>
      </c>
      <c r="C3" s="316"/>
      <c r="D3" s="316"/>
      <c r="E3" s="316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22" ht="22.5" customHeight="1" thickTop="1">
      <c r="A4" s="635" t="s">
        <v>0</v>
      </c>
      <c r="B4" s="635" t="s">
        <v>1</v>
      </c>
      <c r="C4" s="720" t="s">
        <v>2</v>
      </c>
      <c r="D4" s="638" t="s">
        <v>10</v>
      </c>
      <c r="E4" s="638" t="s">
        <v>222</v>
      </c>
      <c r="F4" s="651" t="s">
        <v>21</v>
      </c>
      <c r="G4" s="652"/>
      <c r="H4" s="661" t="s">
        <v>7</v>
      </c>
      <c r="I4" s="661"/>
      <c r="J4" s="657" t="s">
        <v>3</v>
      </c>
      <c r="K4" s="658"/>
      <c r="L4" s="658"/>
      <c r="M4" s="658"/>
      <c r="N4" s="658"/>
      <c r="O4" s="658"/>
      <c r="P4" s="658"/>
      <c r="Q4" s="658"/>
      <c r="R4" s="658"/>
      <c r="S4" s="683"/>
      <c r="T4" s="633" t="s">
        <v>22</v>
      </c>
      <c r="U4" s="633"/>
      <c r="V4" s="638" t="s">
        <v>115</v>
      </c>
    </row>
    <row r="5" spans="1:22" ht="22.5">
      <c r="A5" s="636"/>
      <c r="B5" s="636"/>
      <c r="C5" s="721"/>
      <c r="D5" s="639"/>
      <c r="E5" s="639"/>
      <c r="F5" s="653"/>
      <c r="G5" s="654"/>
      <c r="H5" s="711" t="s">
        <v>244</v>
      </c>
      <c r="I5" s="634"/>
      <c r="J5" s="493" t="s">
        <v>237</v>
      </c>
      <c r="K5" s="712" t="s">
        <v>239</v>
      </c>
      <c r="L5" s="713"/>
      <c r="M5" s="714"/>
      <c r="N5" s="493" t="s">
        <v>240</v>
      </c>
      <c r="O5" s="712" t="s">
        <v>241</v>
      </c>
      <c r="P5" s="714"/>
      <c r="Q5" s="494" t="s">
        <v>242</v>
      </c>
      <c r="R5" s="715" t="s">
        <v>243</v>
      </c>
      <c r="S5" s="716"/>
      <c r="T5" s="634"/>
      <c r="U5" s="634"/>
      <c r="V5" s="639"/>
    </row>
    <row r="6" spans="1:22" ht="79.5" customHeight="1" thickBot="1">
      <c r="A6" s="637"/>
      <c r="B6" s="637"/>
      <c r="C6" s="722"/>
      <c r="D6" s="640"/>
      <c r="E6" s="640"/>
      <c r="F6" s="457" t="s">
        <v>42</v>
      </c>
      <c r="G6" s="457" t="s">
        <v>13</v>
      </c>
      <c r="H6" s="457" t="s">
        <v>42</v>
      </c>
      <c r="I6" s="457" t="s">
        <v>13</v>
      </c>
      <c r="J6" s="481" t="s">
        <v>238</v>
      </c>
      <c r="K6" s="481" t="s">
        <v>245</v>
      </c>
      <c r="L6" s="481" t="s">
        <v>246</v>
      </c>
      <c r="M6" s="481" t="s">
        <v>247</v>
      </c>
      <c r="N6" s="481" t="s">
        <v>248</v>
      </c>
      <c r="O6" s="481" t="s">
        <v>249</v>
      </c>
      <c r="P6" s="482" t="s">
        <v>250</v>
      </c>
      <c r="Q6" s="482" t="s">
        <v>251</v>
      </c>
      <c r="R6" s="483" t="s">
        <v>252</v>
      </c>
      <c r="S6" s="483" t="s">
        <v>253</v>
      </c>
      <c r="T6" s="80" t="s">
        <v>42</v>
      </c>
      <c r="U6" s="457" t="s">
        <v>13</v>
      </c>
      <c r="V6" s="640"/>
    </row>
    <row r="7" spans="1:22" ht="15.75" thickTop="1">
      <c r="A7" s="372"/>
      <c r="B7" s="372" t="s">
        <v>225</v>
      </c>
      <c r="C7" s="372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462"/>
      <c r="Q7" s="462"/>
      <c r="R7" s="462"/>
      <c r="S7" s="462"/>
      <c r="T7" s="374"/>
      <c r="U7" s="373"/>
      <c r="V7" s="373"/>
    </row>
    <row r="8" spans="1:24" ht="15">
      <c r="A8" s="468">
        <v>1</v>
      </c>
      <c r="B8" s="469" t="s">
        <v>131</v>
      </c>
      <c r="C8" s="468" t="s">
        <v>44</v>
      </c>
      <c r="D8" s="470">
        <v>5000</v>
      </c>
      <c r="E8" s="470" t="s">
        <v>223</v>
      </c>
      <c r="F8" s="471">
        <v>141</v>
      </c>
      <c r="G8" s="470">
        <f>D8*F8</f>
        <v>705000</v>
      </c>
      <c r="H8" s="472"/>
      <c r="I8" s="470">
        <f>D8*H8</f>
        <v>0</v>
      </c>
      <c r="J8" s="471">
        <v>3</v>
      </c>
      <c r="K8" s="471">
        <v>2</v>
      </c>
      <c r="L8" s="471">
        <v>2</v>
      </c>
      <c r="M8" s="471">
        <v>2</v>
      </c>
      <c r="N8" s="471">
        <v>3</v>
      </c>
      <c r="O8" s="471">
        <v>3</v>
      </c>
      <c r="P8" s="473">
        <v>3</v>
      </c>
      <c r="Q8" s="473">
        <v>3</v>
      </c>
      <c r="R8" s="474">
        <v>3</v>
      </c>
      <c r="S8" s="474">
        <v>3</v>
      </c>
      <c r="T8" s="475">
        <f>F8+H8-J8-K8-L8-M8-N8-O8-P8-Q8-R8-S8</f>
        <v>114</v>
      </c>
      <c r="U8" s="470">
        <f>T8*D8</f>
        <v>570000</v>
      </c>
      <c r="V8" s="486">
        <v>43350</v>
      </c>
      <c r="X8" s="456"/>
    </row>
    <row r="9" spans="1:24" ht="15">
      <c r="A9" s="468">
        <v>2</v>
      </c>
      <c r="B9" s="469" t="s">
        <v>198</v>
      </c>
      <c r="C9" s="468" t="s">
        <v>197</v>
      </c>
      <c r="D9" s="470">
        <v>14700</v>
      </c>
      <c r="E9" s="470" t="s">
        <v>223</v>
      </c>
      <c r="F9" s="471">
        <v>10</v>
      </c>
      <c r="G9" s="470">
        <f aca="true" t="shared" si="0" ref="G9:G66">D9*F9</f>
        <v>147000</v>
      </c>
      <c r="H9" s="472"/>
      <c r="I9" s="470">
        <f>D9*H9</f>
        <v>0</v>
      </c>
      <c r="J9" s="471"/>
      <c r="K9" s="471"/>
      <c r="L9" s="471"/>
      <c r="M9" s="471"/>
      <c r="N9" s="471"/>
      <c r="O9" s="471"/>
      <c r="P9" s="473"/>
      <c r="Q9" s="473"/>
      <c r="R9" s="474"/>
      <c r="S9" s="474"/>
      <c r="T9" s="475">
        <f aca="true" t="shared" si="1" ref="T9:T26">F9+H9-J9-K9-L9-M9-N9-O9-P9-Q9-R9-S9</f>
        <v>10</v>
      </c>
      <c r="U9" s="470">
        <f aca="true" t="shared" si="2" ref="U9:U26">T9*D9</f>
        <v>147000</v>
      </c>
      <c r="V9" s="486">
        <v>43472</v>
      </c>
      <c r="X9" s="456"/>
    </row>
    <row r="10" spans="1:24" ht="15">
      <c r="A10" s="468">
        <v>3</v>
      </c>
      <c r="B10" s="469" t="s">
        <v>24</v>
      </c>
      <c r="C10" s="468" t="s">
        <v>44</v>
      </c>
      <c r="D10" s="470">
        <v>6000</v>
      </c>
      <c r="E10" s="470" t="s">
        <v>223</v>
      </c>
      <c r="F10" s="471">
        <v>30</v>
      </c>
      <c r="G10" s="470">
        <f t="shared" si="0"/>
        <v>180000</v>
      </c>
      <c r="H10" s="472"/>
      <c r="I10" s="470">
        <f>D10*H10</f>
        <v>0</v>
      </c>
      <c r="J10" s="471"/>
      <c r="K10" s="471"/>
      <c r="L10" s="471"/>
      <c r="M10" s="471"/>
      <c r="N10" s="471"/>
      <c r="O10" s="471"/>
      <c r="P10" s="473"/>
      <c r="Q10" s="473"/>
      <c r="R10" s="474"/>
      <c r="S10" s="474"/>
      <c r="T10" s="475">
        <f t="shared" si="1"/>
        <v>30</v>
      </c>
      <c r="U10" s="470">
        <f t="shared" si="2"/>
        <v>180000</v>
      </c>
      <c r="V10" s="486">
        <v>43511</v>
      </c>
      <c r="X10" s="456"/>
    </row>
    <row r="11" spans="1:24" ht="15">
      <c r="A11" s="468">
        <v>4</v>
      </c>
      <c r="B11" s="469" t="s">
        <v>199</v>
      </c>
      <c r="C11" s="468" t="s">
        <v>44</v>
      </c>
      <c r="D11" s="470">
        <v>6000</v>
      </c>
      <c r="E11" s="470" t="s">
        <v>223</v>
      </c>
      <c r="F11" s="471">
        <v>93</v>
      </c>
      <c r="G11" s="470">
        <f t="shared" si="0"/>
        <v>558000</v>
      </c>
      <c r="H11" s="472"/>
      <c r="I11" s="470">
        <f>D11*H11</f>
        <v>0</v>
      </c>
      <c r="J11" s="471">
        <v>3</v>
      </c>
      <c r="K11" s="471">
        <v>2</v>
      </c>
      <c r="L11" s="471">
        <v>2</v>
      </c>
      <c r="M11" s="471">
        <v>2</v>
      </c>
      <c r="N11" s="471">
        <v>3</v>
      </c>
      <c r="O11" s="471">
        <v>3</v>
      </c>
      <c r="P11" s="473">
        <v>3</v>
      </c>
      <c r="Q11" s="473">
        <v>3</v>
      </c>
      <c r="R11" s="474">
        <v>3</v>
      </c>
      <c r="S11" s="474">
        <v>3</v>
      </c>
      <c r="T11" s="475">
        <f t="shared" si="1"/>
        <v>66</v>
      </c>
      <c r="U11" s="470">
        <f t="shared" si="2"/>
        <v>396000</v>
      </c>
      <c r="V11" s="486">
        <v>43865</v>
      </c>
      <c r="X11" s="456"/>
    </row>
    <row r="12" spans="1:24" ht="15">
      <c r="A12" s="468">
        <v>5</v>
      </c>
      <c r="B12" s="469" t="s">
        <v>70</v>
      </c>
      <c r="C12" s="468" t="s">
        <v>209</v>
      </c>
      <c r="D12" s="470">
        <v>12000</v>
      </c>
      <c r="E12" s="470" t="s">
        <v>223</v>
      </c>
      <c r="F12" s="471">
        <v>24</v>
      </c>
      <c r="G12" s="470">
        <f t="shared" si="0"/>
        <v>288000</v>
      </c>
      <c r="H12" s="472"/>
      <c r="I12" s="470">
        <f>D12*H12</f>
        <v>0</v>
      </c>
      <c r="J12" s="471"/>
      <c r="K12" s="471"/>
      <c r="L12" s="471"/>
      <c r="M12" s="471"/>
      <c r="N12" s="471"/>
      <c r="O12" s="471">
        <v>1</v>
      </c>
      <c r="P12" s="473">
        <v>1</v>
      </c>
      <c r="Q12" s="473">
        <v>1</v>
      </c>
      <c r="R12" s="474">
        <v>1</v>
      </c>
      <c r="S12" s="474">
        <v>1</v>
      </c>
      <c r="T12" s="475">
        <f t="shared" si="1"/>
        <v>19</v>
      </c>
      <c r="U12" s="470">
        <f t="shared" si="2"/>
        <v>228000</v>
      </c>
      <c r="V12" s="486">
        <v>43205</v>
      </c>
      <c r="X12" s="456"/>
    </row>
    <row r="13" spans="1:24" ht="15">
      <c r="A13" s="468">
        <v>6</v>
      </c>
      <c r="B13" s="234" t="s">
        <v>78</v>
      </c>
      <c r="C13" s="231" t="s">
        <v>72</v>
      </c>
      <c r="D13" s="31">
        <v>18750</v>
      </c>
      <c r="E13" s="31" t="s">
        <v>224</v>
      </c>
      <c r="F13" s="475">
        <v>5</v>
      </c>
      <c r="G13" s="470">
        <f t="shared" si="0"/>
        <v>93750</v>
      </c>
      <c r="H13" s="160"/>
      <c r="I13" s="476">
        <f>H13*D13</f>
        <v>0</v>
      </c>
      <c r="J13" s="484">
        <v>1</v>
      </c>
      <c r="K13" s="484">
        <v>1</v>
      </c>
      <c r="L13" s="484">
        <v>1</v>
      </c>
      <c r="M13" s="484">
        <v>1</v>
      </c>
      <c r="N13" s="484">
        <v>1</v>
      </c>
      <c r="O13" s="484"/>
      <c r="P13" s="477"/>
      <c r="Q13" s="477"/>
      <c r="R13" s="477"/>
      <c r="S13" s="477"/>
      <c r="T13" s="475">
        <f t="shared" si="1"/>
        <v>0</v>
      </c>
      <c r="U13" s="470">
        <f t="shared" si="2"/>
        <v>0</v>
      </c>
      <c r="V13" s="487">
        <v>43466</v>
      </c>
      <c r="X13" s="456"/>
    </row>
    <row r="14" spans="1:24" ht="15">
      <c r="A14" s="468">
        <v>7</v>
      </c>
      <c r="B14" s="469" t="s">
        <v>202</v>
      </c>
      <c r="C14" s="468" t="s">
        <v>74</v>
      </c>
      <c r="D14" s="470">
        <v>14800</v>
      </c>
      <c r="E14" s="470" t="s">
        <v>223</v>
      </c>
      <c r="F14" s="471">
        <v>22</v>
      </c>
      <c r="G14" s="470">
        <f t="shared" si="0"/>
        <v>325600</v>
      </c>
      <c r="H14" s="472"/>
      <c r="I14" s="470">
        <f>D14*H14</f>
        <v>0</v>
      </c>
      <c r="J14" s="471">
        <v>1</v>
      </c>
      <c r="K14" s="471">
        <v>1</v>
      </c>
      <c r="L14" s="471">
        <v>1</v>
      </c>
      <c r="M14" s="471">
        <v>1</v>
      </c>
      <c r="N14" s="471">
        <v>1</v>
      </c>
      <c r="O14" s="471">
        <v>1</v>
      </c>
      <c r="P14" s="473">
        <v>1</v>
      </c>
      <c r="Q14" s="473">
        <v>1</v>
      </c>
      <c r="R14" s="474">
        <v>1</v>
      </c>
      <c r="S14" s="474">
        <v>1</v>
      </c>
      <c r="T14" s="475">
        <f t="shared" si="1"/>
        <v>12</v>
      </c>
      <c r="U14" s="470">
        <f t="shared" si="2"/>
        <v>177600</v>
      </c>
      <c r="V14" s="486"/>
      <c r="X14" s="456"/>
    </row>
    <row r="15" spans="1:24" ht="15">
      <c r="A15" s="468">
        <v>8</v>
      </c>
      <c r="B15" s="234" t="s">
        <v>77</v>
      </c>
      <c r="C15" s="231" t="s">
        <v>74</v>
      </c>
      <c r="D15" s="31">
        <v>18800</v>
      </c>
      <c r="E15" s="31" t="s">
        <v>224</v>
      </c>
      <c r="F15" s="475">
        <v>10</v>
      </c>
      <c r="G15" s="470">
        <f t="shared" si="0"/>
        <v>188000</v>
      </c>
      <c r="H15" s="160"/>
      <c r="I15" s="476">
        <f>H15*D15</f>
        <v>0</v>
      </c>
      <c r="J15" s="484"/>
      <c r="K15" s="484"/>
      <c r="L15" s="484"/>
      <c r="M15" s="484"/>
      <c r="N15" s="484"/>
      <c r="O15" s="484"/>
      <c r="P15" s="477"/>
      <c r="Q15" s="477"/>
      <c r="R15" s="477"/>
      <c r="S15" s="477"/>
      <c r="T15" s="475">
        <f t="shared" si="1"/>
        <v>10</v>
      </c>
      <c r="U15" s="470">
        <f t="shared" si="2"/>
        <v>188000</v>
      </c>
      <c r="V15" s="487">
        <v>43182</v>
      </c>
      <c r="X15" s="456"/>
    </row>
    <row r="16" spans="1:24" ht="15">
      <c r="A16" s="468">
        <v>9</v>
      </c>
      <c r="B16" s="469" t="s">
        <v>68</v>
      </c>
      <c r="C16" s="468" t="s">
        <v>210</v>
      </c>
      <c r="D16" s="470">
        <v>745</v>
      </c>
      <c r="E16" s="470" t="s">
        <v>223</v>
      </c>
      <c r="F16" s="471">
        <v>120</v>
      </c>
      <c r="G16" s="470">
        <f t="shared" si="0"/>
        <v>89400</v>
      </c>
      <c r="H16" s="472"/>
      <c r="I16" s="470">
        <f aca="true" t="shared" si="3" ref="I16:I22">D16*H16</f>
        <v>0</v>
      </c>
      <c r="J16" s="471"/>
      <c r="K16" s="471"/>
      <c r="L16" s="471"/>
      <c r="M16" s="471"/>
      <c r="N16" s="471"/>
      <c r="O16" s="471">
        <v>10</v>
      </c>
      <c r="P16" s="473">
        <v>10</v>
      </c>
      <c r="Q16" s="473">
        <v>10</v>
      </c>
      <c r="R16" s="474">
        <v>10</v>
      </c>
      <c r="S16" s="474">
        <v>10</v>
      </c>
      <c r="T16" s="475">
        <f t="shared" si="1"/>
        <v>70</v>
      </c>
      <c r="U16" s="470">
        <f t="shared" si="2"/>
        <v>52150</v>
      </c>
      <c r="V16" s="486">
        <v>43231</v>
      </c>
      <c r="X16" s="456"/>
    </row>
    <row r="17" spans="1:24" ht="15">
      <c r="A17" s="468">
        <v>10</v>
      </c>
      <c r="B17" s="469" t="s">
        <v>69</v>
      </c>
      <c r="C17" s="468" t="s">
        <v>210</v>
      </c>
      <c r="D17" s="470">
        <v>1250</v>
      </c>
      <c r="E17" s="470" t="s">
        <v>223</v>
      </c>
      <c r="F17" s="471">
        <v>120</v>
      </c>
      <c r="G17" s="470">
        <f t="shared" si="0"/>
        <v>150000</v>
      </c>
      <c r="H17" s="472"/>
      <c r="I17" s="470">
        <f t="shared" si="3"/>
        <v>0</v>
      </c>
      <c r="J17" s="471"/>
      <c r="K17" s="471"/>
      <c r="L17" s="471"/>
      <c r="M17" s="471"/>
      <c r="N17" s="471"/>
      <c r="O17" s="471">
        <v>4</v>
      </c>
      <c r="P17" s="473">
        <v>4</v>
      </c>
      <c r="Q17" s="473">
        <v>4</v>
      </c>
      <c r="R17" s="474">
        <v>8</v>
      </c>
      <c r="S17" s="474">
        <v>8</v>
      </c>
      <c r="T17" s="475">
        <f t="shared" si="1"/>
        <v>92</v>
      </c>
      <c r="U17" s="470">
        <f t="shared" si="2"/>
        <v>115000</v>
      </c>
      <c r="V17" s="486">
        <v>43199</v>
      </c>
      <c r="X17" s="456"/>
    </row>
    <row r="18" spans="1:24" ht="15">
      <c r="A18" s="468">
        <v>11</v>
      </c>
      <c r="B18" s="469" t="s">
        <v>213</v>
      </c>
      <c r="C18" s="468" t="s">
        <v>197</v>
      </c>
      <c r="D18" s="470">
        <v>345</v>
      </c>
      <c r="E18" s="470" t="s">
        <v>223</v>
      </c>
      <c r="F18" s="471">
        <v>190</v>
      </c>
      <c r="G18" s="470">
        <f t="shared" si="0"/>
        <v>65550</v>
      </c>
      <c r="H18" s="472"/>
      <c r="I18" s="470">
        <f t="shared" si="3"/>
        <v>0</v>
      </c>
      <c r="J18" s="471">
        <v>10</v>
      </c>
      <c r="K18" s="471">
        <v>10</v>
      </c>
      <c r="L18" s="471">
        <v>10</v>
      </c>
      <c r="M18" s="471">
        <v>10</v>
      </c>
      <c r="N18" s="471">
        <v>10</v>
      </c>
      <c r="O18" s="471">
        <v>10</v>
      </c>
      <c r="P18" s="473">
        <v>10</v>
      </c>
      <c r="Q18" s="473">
        <v>10</v>
      </c>
      <c r="R18" s="474">
        <v>10</v>
      </c>
      <c r="S18" s="474">
        <v>10</v>
      </c>
      <c r="T18" s="475">
        <f t="shared" si="1"/>
        <v>90</v>
      </c>
      <c r="U18" s="470">
        <f t="shared" si="2"/>
        <v>31050</v>
      </c>
      <c r="V18" s="486">
        <v>43374</v>
      </c>
      <c r="X18" s="456"/>
    </row>
    <row r="19" spans="1:24" ht="15">
      <c r="A19" s="468">
        <v>12</v>
      </c>
      <c r="B19" s="469" t="s">
        <v>206</v>
      </c>
      <c r="C19" s="468" t="s">
        <v>197</v>
      </c>
      <c r="D19" s="470">
        <v>12900</v>
      </c>
      <c r="E19" s="470" t="s">
        <v>223</v>
      </c>
      <c r="F19" s="471">
        <v>24</v>
      </c>
      <c r="G19" s="470">
        <f t="shared" si="0"/>
        <v>309600</v>
      </c>
      <c r="H19" s="472"/>
      <c r="I19" s="470">
        <f t="shared" si="3"/>
        <v>0</v>
      </c>
      <c r="J19" s="471"/>
      <c r="K19" s="471"/>
      <c r="L19" s="471"/>
      <c r="M19" s="471"/>
      <c r="N19" s="471"/>
      <c r="O19" s="471"/>
      <c r="P19" s="473"/>
      <c r="Q19" s="473"/>
      <c r="R19" s="474"/>
      <c r="S19" s="474"/>
      <c r="T19" s="475">
        <f t="shared" si="1"/>
        <v>24</v>
      </c>
      <c r="U19" s="470">
        <f t="shared" si="2"/>
        <v>309600</v>
      </c>
      <c r="V19" s="486">
        <v>43532</v>
      </c>
      <c r="X19" s="456"/>
    </row>
    <row r="20" spans="1:24" ht="15">
      <c r="A20" s="468">
        <v>13</v>
      </c>
      <c r="B20" s="469" t="s">
        <v>61</v>
      </c>
      <c r="C20" s="468" t="s">
        <v>9</v>
      </c>
      <c r="D20" s="470">
        <v>21000</v>
      </c>
      <c r="E20" s="470" t="s">
        <v>223</v>
      </c>
      <c r="F20" s="471">
        <v>71</v>
      </c>
      <c r="G20" s="470">
        <f t="shared" si="0"/>
        <v>1491000</v>
      </c>
      <c r="H20" s="472"/>
      <c r="I20" s="470">
        <f t="shared" si="3"/>
        <v>0</v>
      </c>
      <c r="J20" s="471">
        <v>1</v>
      </c>
      <c r="K20" s="471">
        <v>1</v>
      </c>
      <c r="L20" s="471">
        <v>1</v>
      </c>
      <c r="M20" s="471">
        <v>1</v>
      </c>
      <c r="N20" s="471">
        <v>1</v>
      </c>
      <c r="O20" s="471">
        <v>1</v>
      </c>
      <c r="P20" s="473">
        <v>1</v>
      </c>
      <c r="Q20" s="473">
        <v>1</v>
      </c>
      <c r="R20" s="474">
        <v>1</v>
      </c>
      <c r="S20" s="474">
        <v>1</v>
      </c>
      <c r="T20" s="475">
        <f t="shared" si="1"/>
        <v>61</v>
      </c>
      <c r="U20" s="470">
        <f t="shared" si="2"/>
        <v>1281000</v>
      </c>
      <c r="V20" s="486">
        <v>43600</v>
      </c>
      <c r="X20" s="456"/>
    </row>
    <row r="21" spans="1:24" ht="15">
      <c r="A21" s="468">
        <v>14</v>
      </c>
      <c r="B21" s="469" t="s">
        <v>207</v>
      </c>
      <c r="C21" s="468" t="s">
        <v>217</v>
      </c>
      <c r="D21" s="470">
        <v>1425</v>
      </c>
      <c r="E21" s="470" t="s">
        <v>223</v>
      </c>
      <c r="F21" s="471">
        <v>1880</v>
      </c>
      <c r="G21" s="470">
        <f t="shared" si="0"/>
        <v>2679000</v>
      </c>
      <c r="H21" s="472"/>
      <c r="I21" s="470">
        <f t="shared" si="3"/>
        <v>0</v>
      </c>
      <c r="J21" s="471">
        <v>40</v>
      </c>
      <c r="K21" s="471">
        <v>40</v>
      </c>
      <c r="L21" s="471">
        <v>40</v>
      </c>
      <c r="M21" s="471">
        <v>40</v>
      </c>
      <c r="N21" s="471">
        <v>40</v>
      </c>
      <c r="O21" s="471">
        <v>40</v>
      </c>
      <c r="P21" s="473">
        <v>40</v>
      </c>
      <c r="Q21" s="473">
        <v>40</v>
      </c>
      <c r="R21" s="474">
        <v>40</v>
      </c>
      <c r="S21" s="474">
        <v>40</v>
      </c>
      <c r="T21" s="475">
        <f t="shared" si="1"/>
        <v>1480</v>
      </c>
      <c r="U21" s="470">
        <f t="shared" si="2"/>
        <v>2109000</v>
      </c>
      <c r="V21" s="486">
        <v>43118</v>
      </c>
      <c r="X21" s="456"/>
    </row>
    <row r="22" spans="1:24" ht="15">
      <c r="A22" s="468">
        <v>15</v>
      </c>
      <c r="B22" s="469" t="s">
        <v>76</v>
      </c>
      <c r="C22" s="468" t="s">
        <v>74</v>
      </c>
      <c r="D22" s="470">
        <v>13000</v>
      </c>
      <c r="E22" s="470" t="s">
        <v>223</v>
      </c>
      <c r="F22" s="471">
        <v>90</v>
      </c>
      <c r="G22" s="470">
        <f t="shared" si="0"/>
        <v>1170000</v>
      </c>
      <c r="H22" s="472"/>
      <c r="I22" s="470">
        <f t="shared" si="3"/>
        <v>0</v>
      </c>
      <c r="J22" s="471">
        <v>5</v>
      </c>
      <c r="K22" s="471">
        <v>5</v>
      </c>
      <c r="L22" s="471">
        <v>5</v>
      </c>
      <c r="M22" s="471">
        <v>5</v>
      </c>
      <c r="N22" s="471">
        <v>5</v>
      </c>
      <c r="O22" s="471">
        <v>5</v>
      </c>
      <c r="P22" s="473">
        <v>5</v>
      </c>
      <c r="Q22" s="473">
        <v>5</v>
      </c>
      <c r="R22" s="474">
        <v>5</v>
      </c>
      <c r="S22" s="474">
        <v>5</v>
      </c>
      <c r="T22" s="475">
        <f t="shared" si="1"/>
        <v>40</v>
      </c>
      <c r="U22" s="470">
        <f t="shared" si="2"/>
        <v>520000</v>
      </c>
      <c r="V22" s="486"/>
      <c r="X22" s="456"/>
    </row>
    <row r="23" spans="1:24" ht="15">
      <c r="A23" s="468">
        <v>16</v>
      </c>
      <c r="B23" s="234" t="s">
        <v>28</v>
      </c>
      <c r="C23" s="468" t="s">
        <v>196</v>
      </c>
      <c r="D23" s="31">
        <v>204380</v>
      </c>
      <c r="E23" s="31" t="s">
        <v>224</v>
      </c>
      <c r="F23" s="475">
        <v>30</v>
      </c>
      <c r="G23" s="470">
        <f t="shared" si="0"/>
        <v>6131400</v>
      </c>
      <c r="H23" s="160"/>
      <c r="I23" s="476">
        <f>H23*D23</f>
        <v>0</v>
      </c>
      <c r="J23" s="484">
        <v>12</v>
      </c>
      <c r="K23" s="484">
        <v>6</v>
      </c>
      <c r="L23" s="484">
        <v>6</v>
      </c>
      <c r="M23" s="484"/>
      <c r="N23" s="484"/>
      <c r="O23" s="484"/>
      <c r="P23" s="477"/>
      <c r="Q23" s="477"/>
      <c r="R23" s="477"/>
      <c r="S23" s="477">
        <v>1</v>
      </c>
      <c r="T23" s="475">
        <f t="shared" si="1"/>
        <v>5</v>
      </c>
      <c r="U23" s="470">
        <f t="shared" si="2"/>
        <v>1021900</v>
      </c>
      <c r="V23" s="487"/>
      <c r="X23" s="456"/>
    </row>
    <row r="24" spans="1:24" ht="15">
      <c r="A24" s="468">
        <v>17</v>
      </c>
      <c r="B24" s="234" t="s">
        <v>28</v>
      </c>
      <c r="C24" s="231" t="s">
        <v>196</v>
      </c>
      <c r="D24" s="31">
        <v>204380</v>
      </c>
      <c r="E24" s="31" t="s">
        <v>224</v>
      </c>
      <c r="F24" s="475">
        <v>24</v>
      </c>
      <c r="G24" s="470">
        <f t="shared" si="0"/>
        <v>4905120</v>
      </c>
      <c r="H24" s="160"/>
      <c r="I24" s="476">
        <f>H24*D24</f>
        <v>0</v>
      </c>
      <c r="J24" s="484"/>
      <c r="K24" s="484"/>
      <c r="L24" s="484"/>
      <c r="M24" s="484">
        <v>6</v>
      </c>
      <c r="N24" s="484">
        <v>6</v>
      </c>
      <c r="O24" s="484">
        <v>3</v>
      </c>
      <c r="P24" s="477">
        <v>3</v>
      </c>
      <c r="Q24" s="477">
        <v>3</v>
      </c>
      <c r="R24" s="477">
        <v>2</v>
      </c>
      <c r="S24" s="477">
        <v>1</v>
      </c>
      <c r="T24" s="475">
        <f t="shared" si="1"/>
        <v>0</v>
      </c>
      <c r="U24" s="470">
        <f t="shared" si="2"/>
        <v>0</v>
      </c>
      <c r="V24" s="487">
        <v>43288</v>
      </c>
      <c r="X24" s="456"/>
    </row>
    <row r="25" spans="1:24" ht="15">
      <c r="A25" s="468">
        <v>18</v>
      </c>
      <c r="B25" s="234" t="s">
        <v>27</v>
      </c>
      <c r="C25" s="231" t="s">
        <v>196</v>
      </c>
      <c r="D25" s="31">
        <v>123200</v>
      </c>
      <c r="E25" s="31" t="s">
        <v>224</v>
      </c>
      <c r="F25" s="475">
        <v>36</v>
      </c>
      <c r="G25" s="470">
        <f t="shared" si="0"/>
        <v>4435200</v>
      </c>
      <c r="H25" s="160"/>
      <c r="I25" s="476">
        <f>H25*D25</f>
        <v>0</v>
      </c>
      <c r="J25" s="484"/>
      <c r="K25" s="484"/>
      <c r="L25" s="484"/>
      <c r="M25" s="484"/>
      <c r="N25" s="484"/>
      <c r="O25" s="484">
        <v>3</v>
      </c>
      <c r="P25" s="477">
        <v>3</v>
      </c>
      <c r="Q25" s="477">
        <v>3</v>
      </c>
      <c r="R25" s="477">
        <v>3</v>
      </c>
      <c r="S25" s="477">
        <v>3</v>
      </c>
      <c r="T25" s="475">
        <f t="shared" si="1"/>
        <v>21</v>
      </c>
      <c r="U25" s="470">
        <f t="shared" si="2"/>
        <v>2587200</v>
      </c>
      <c r="V25" s="487">
        <v>43288</v>
      </c>
      <c r="X25" s="456"/>
    </row>
    <row r="26" spans="1:24" ht="15">
      <c r="A26" s="468">
        <v>19</v>
      </c>
      <c r="B26" s="234" t="s">
        <v>190</v>
      </c>
      <c r="C26" s="231" t="s">
        <v>196</v>
      </c>
      <c r="D26" s="31">
        <v>122870</v>
      </c>
      <c r="E26" s="31" t="s">
        <v>224</v>
      </c>
      <c r="F26" s="475">
        <v>24</v>
      </c>
      <c r="G26" s="470">
        <f t="shared" si="0"/>
        <v>2948880</v>
      </c>
      <c r="H26" s="160"/>
      <c r="I26" s="476">
        <f>H26*D26</f>
        <v>0</v>
      </c>
      <c r="J26" s="484"/>
      <c r="K26" s="484"/>
      <c r="L26" s="484"/>
      <c r="M26" s="484"/>
      <c r="N26" s="484"/>
      <c r="O26" s="484"/>
      <c r="P26" s="477"/>
      <c r="Q26" s="477"/>
      <c r="R26" s="477"/>
      <c r="S26" s="477"/>
      <c r="T26" s="475">
        <f t="shared" si="1"/>
        <v>24</v>
      </c>
      <c r="U26" s="470">
        <f t="shared" si="2"/>
        <v>2948880</v>
      </c>
      <c r="V26" s="487">
        <v>43288</v>
      </c>
      <c r="X26" s="456"/>
    </row>
    <row r="27" spans="1:24" ht="15.75">
      <c r="A27" s="375"/>
      <c r="B27" s="466" t="s">
        <v>236</v>
      </c>
      <c r="C27" s="231"/>
      <c r="D27" s="282"/>
      <c r="E27" s="282"/>
      <c r="F27" s="465"/>
      <c r="G27" s="492">
        <f>SUM(G8:G26)</f>
        <v>26860500</v>
      </c>
      <c r="H27" s="297"/>
      <c r="I27" s="284">
        <f>SUM(I8:I26)</f>
        <v>0</v>
      </c>
      <c r="J27" s="485"/>
      <c r="K27" s="485"/>
      <c r="L27" s="485"/>
      <c r="M27" s="485"/>
      <c r="N27" s="485"/>
      <c r="O27" s="485"/>
      <c r="P27" s="415"/>
      <c r="Q27" s="415"/>
      <c r="R27" s="415"/>
      <c r="S27" s="415"/>
      <c r="T27" s="475"/>
      <c r="U27" s="492">
        <f>SUM(U8:U26)</f>
        <v>12862380</v>
      </c>
      <c r="V27" s="488"/>
      <c r="X27" s="631"/>
    </row>
    <row r="28" spans="1:22" ht="15">
      <c r="A28" s="375"/>
      <c r="B28" s="463" t="s">
        <v>226</v>
      </c>
      <c r="C28" s="401"/>
      <c r="D28" s="405"/>
      <c r="E28" s="405"/>
      <c r="F28" s="464"/>
      <c r="G28" s="405"/>
      <c r="H28" s="399"/>
      <c r="I28" s="405" t="s">
        <v>341</v>
      </c>
      <c r="J28" s="464"/>
      <c r="K28" s="464"/>
      <c r="L28" s="464"/>
      <c r="M28" s="464"/>
      <c r="N28" s="464"/>
      <c r="O28" s="464"/>
      <c r="P28" s="412"/>
      <c r="Q28" s="412"/>
      <c r="R28" s="413"/>
      <c r="S28" s="413"/>
      <c r="T28" s="475"/>
      <c r="U28" s="470"/>
      <c r="V28" s="489"/>
    </row>
    <row r="29" spans="1:24" ht="15">
      <c r="A29" s="468">
        <v>1</v>
      </c>
      <c r="B29" s="469" t="s">
        <v>200</v>
      </c>
      <c r="C29" s="468" t="s">
        <v>197</v>
      </c>
      <c r="D29" s="470">
        <v>85000</v>
      </c>
      <c r="E29" s="470" t="s">
        <v>223</v>
      </c>
      <c r="F29" s="471">
        <v>10</v>
      </c>
      <c r="G29" s="470">
        <f t="shared" si="0"/>
        <v>850000</v>
      </c>
      <c r="H29" s="472"/>
      <c r="I29" s="470">
        <f>D29*H29</f>
        <v>0</v>
      </c>
      <c r="J29" s="471"/>
      <c r="K29" s="471"/>
      <c r="L29" s="471"/>
      <c r="M29" s="471"/>
      <c r="N29" s="471"/>
      <c r="O29" s="471"/>
      <c r="P29" s="473"/>
      <c r="Q29" s="473"/>
      <c r="R29" s="474"/>
      <c r="S29" s="474"/>
      <c r="T29" s="475">
        <f>F29+H29-J29-K29-L29-M29-N29-O29-P29-Q29-R29-S29</f>
        <v>10</v>
      </c>
      <c r="U29" s="470">
        <f aca="true" t="shared" si="4" ref="U29:U35">T29*D29</f>
        <v>850000</v>
      </c>
      <c r="V29" s="486"/>
      <c r="X29" s="470"/>
    </row>
    <row r="30" spans="1:24" ht="15">
      <c r="A30" s="468">
        <v>2</v>
      </c>
      <c r="B30" s="469" t="s">
        <v>201</v>
      </c>
      <c r="C30" s="468" t="s">
        <v>197</v>
      </c>
      <c r="D30" s="470">
        <v>85000</v>
      </c>
      <c r="E30" s="470" t="s">
        <v>223</v>
      </c>
      <c r="F30" s="471">
        <v>10</v>
      </c>
      <c r="G30" s="470">
        <f t="shared" si="0"/>
        <v>850000</v>
      </c>
      <c r="H30" s="472"/>
      <c r="I30" s="470">
        <f>D30*H30</f>
        <v>0</v>
      </c>
      <c r="J30" s="471"/>
      <c r="K30" s="471"/>
      <c r="L30" s="471"/>
      <c r="M30" s="471"/>
      <c r="N30" s="471"/>
      <c r="O30" s="471"/>
      <c r="P30" s="473"/>
      <c r="Q30" s="473"/>
      <c r="R30" s="474"/>
      <c r="S30" s="474"/>
      <c r="T30" s="475">
        <f aca="true" t="shared" si="5" ref="T30:T35">F30+H30-J30-K30-L30-M30-N30-O30-P30-Q30-R30-S30</f>
        <v>10</v>
      </c>
      <c r="U30" s="470">
        <f t="shared" si="4"/>
        <v>850000</v>
      </c>
      <c r="V30" s="486"/>
      <c r="X30" s="470"/>
    </row>
    <row r="31" spans="1:24" ht="15">
      <c r="A31" s="468">
        <v>3</v>
      </c>
      <c r="B31" s="469" t="s">
        <v>203</v>
      </c>
      <c r="C31" s="468" t="s">
        <v>197</v>
      </c>
      <c r="D31" s="470">
        <v>59000</v>
      </c>
      <c r="E31" s="470" t="s">
        <v>223</v>
      </c>
      <c r="F31" s="471">
        <v>9</v>
      </c>
      <c r="G31" s="470">
        <f t="shared" si="0"/>
        <v>531000</v>
      </c>
      <c r="H31" s="472"/>
      <c r="I31" s="470">
        <f>D31*H31</f>
        <v>0</v>
      </c>
      <c r="J31" s="471"/>
      <c r="K31" s="471"/>
      <c r="L31" s="471"/>
      <c r="M31" s="471"/>
      <c r="N31" s="471"/>
      <c r="O31" s="471"/>
      <c r="P31" s="473"/>
      <c r="Q31" s="473"/>
      <c r="R31" s="474"/>
      <c r="S31" s="474"/>
      <c r="T31" s="475">
        <f t="shared" si="5"/>
        <v>9</v>
      </c>
      <c r="U31" s="470">
        <f t="shared" si="4"/>
        <v>531000</v>
      </c>
      <c r="V31" s="486"/>
      <c r="X31" s="470"/>
    </row>
    <row r="32" spans="1:24" ht="15">
      <c r="A32" s="468">
        <v>4</v>
      </c>
      <c r="B32" s="469" t="s">
        <v>35</v>
      </c>
      <c r="C32" s="468" t="s">
        <v>197</v>
      </c>
      <c r="D32" s="470">
        <v>45500</v>
      </c>
      <c r="E32" s="470" t="s">
        <v>223</v>
      </c>
      <c r="F32" s="471">
        <v>9</v>
      </c>
      <c r="G32" s="470">
        <f t="shared" si="0"/>
        <v>409500</v>
      </c>
      <c r="H32" s="472"/>
      <c r="I32" s="470">
        <f>D32*H32</f>
        <v>0</v>
      </c>
      <c r="J32" s="471"/>
      <c r="K32" s="471"/>
      <c r="L32" s="471"/>
      <c r="M32" s="471"/>
      <c r="N32" s="471"/>
      <c r="O32" s="471"/>
      <c r="P32" s="473"/>
      <c r="Q32" s="473"/>
      <c r="R32" s="474"/>
      <c r="S32" s="474"/>
      <c r="T32" s="475">
        <f t="shared" si="5"/>
        <v>9</v>
      </c>
      <c r="U32" s="470">
        <f t="shared" si="4"/>
        <v>409500</v>
      </c>
      <c r="V32" s="486"/>
      <c r="X32" s="470"/>
    </row>
    <row r="33" spans="1:24" ht="15">
      <c r="A33" s="468">
        <v>5</v>
      </c>
      <c r="B33" s="469" t="s">
        <v>221</v>
      </c>
      <c r="C33" s="468" t="s">
        <v>197</v>
      </c>
      <c r="D33" s="470">
        <v>130000</v>
      </c>
      <c r="E33" s="470" t="s">
        <v>223</v>
      </c>
      <c r="F33" s="471">
        <v>13</v>
      </c>
      <c r="G33" s="470">
        <f t="shared" si="0"/>
        <v>1690000</v>
      </c>
      <c r="H33" s="472"/>
      <c r="I33" s="470">
        <f>D33*H33</f>
        <v>0</v>
      </c>
      <c r="J33" s="471">
        <v>1</v>
      </c>
      <c r="K33" s="471">
        <v>1</v>
      </c>
      <c r="L33" s="471">
        <v>1</v>
      </c>
      <c r="M33" s="471">
        <v>1</v>
      </c>
      <c r="N33" s="471">
        <v>1</v>
      </c>
      <c r="O33" s="471">
        <v>1</v>
      </c>
      <c r="P33" s="473">
        <v>1</v>
      </c>
      <c r="Q33" s="473"/>
      <c r="R33" s="474">
        <v>1</v>
      </c>
      <c r="S33" s="474">
        <v>1</v>
      </c>
      <c r="T33" s="475">
        <f t="shared" si="5"/>
        <v>4</v>
      </c>
      <c r="U33" s="470">
        <f t="shared" si="4"/>
        <v>520000</v>
      </c>
      <c r="V33" s="486"/>
      <c r="X33" s="470"/>
    </row>
    <row r="34" spans="1:24" ht="15">
      <c r="A34" s="468">
        <v>6</v>
      </c>
      <c r="B34" s="234" t="s">
        <v>34</v>
      </c>
      <c r="C34" s="231" t="s">
        <v>219</v>
      </c>
      <c r="D34" s="31">
        <v>80850</v>
      </c>
      <c r="E34" s="31" t="s">
        <v>224</v>
      </c>
      <c r="F34" s="475">
        <v>30</v>
      </c>
      <c r="G34" s="470">
        <f t="shared" si="0"/>
        <v>2425500</v>
      </c>
      <c r="H34" s="160"/>
      <c r="I34" s="476">
        <f>H34*D34</f>
        <v>0</v>
      </c>
      <c r="J34" s="484"/>
      <c r="K34" s="484"/>
      <c r="L34" s="484"/>
      <c r="M34" s="484"/>
      <c r="N34" s="484"/>
      <c r="O34" s="484"/>
      <c r="P34" s="477"/>
      <c r="Q34" s="477"/>
      <c r="R34" s="477"/>
      <c r="S34" s="477"/>
      <c r="T34" s="475">
        <f t="shared" si="5"/>
        <v>30</v>
      </c>
      <c r="U34" s="470">
        <f t="shared" si="4"/>
        <v>2425500</v>
      </c>
      <c r="V34" s="487"/>
      <c r="X34" s="470"/>
    </row>
    <row r="35" spans="1:24" ht="15">
      <c r="A35" s="468">
        <v>7</v>
      </c>
      <c r="B35" s="234" t="s">
        <v>191</v>
      </c>
      <c r="C35" s="231" t="s">
        <v>196</v>
      </c>
      <c r="D35" s="31">
        <v>396550</v>
      </c>
      <c r="E35" s="31" t="s">
        <v>224</v>
      </c>
      <c r="F35" s="475">
        <v>38</v>
      </c>
      <c r="G35" s="470">
        <f t="shared" si="0"/>
        <v>15068900</v>
      </c>
      <c r="H35" s="160"/>
      <c r="I35" s="476">
        <f>H35*D35</f>
        <v>0</v>
      </c>
      <c r="J35" s="484">
        <v>1</v>
      </c>
      <c r="K35" s="484">
        <v>1</v>
      </c>
      <c r="L35" s="484">
        <v>1</v>
      </c>
      <c r="M35" s="484">
        <v>1</v>
      </c>
      <c r="N35" s="484">
        <v>1</v>
      </c>
      <c r="O35" s="484">
        <v>1</v>
      </c>
      <c r="P35" s="477">
        <v>1</v>
      </c>
      <c r="Q35" s="477"/>
      <c r="R35" s="477">
        <v>1</v>
      </c>
      <c r="S35" s="477">
        <v>1</v>
      </c>
      <c r="T35" s="475">
        <f t="shared" si="5"/>
        <v>29</v>
      </c>
      <c r="U35" s="470">
        <f t="shared" si="4"/>
        <v>11499950</v>
      </c>
      <c r="V35" s="487"/>
      <c r="X35" s="470"/>
    </row>
    <row r="36" spans="1:24" ht="15.75">
      <c r="A36" s="375"/>
      <c r="B36" s="466" t="s">
        <v>236</v>
      </c>
      <c r="C36" s="231"/>
      <c r="D36" s="282"/>
      <c r="E36" s="282"/>
      <c r="F36" s="465"/>
      <c r="G36" s="492">
        <f>SUM(G29:G35)</f>
        <v>21824900</v>
      </c>
      <c r="H36" s="297"/>
      <c r="I36" s="284">
        <f>SUM(I29:I35)</f>
        <v>0</v>
      </c>
      <c r="J36" s="485"/>
      <c r="K36" s="485"/>
      <c r="L36" s="485"/>
      <c r="M36" s="485"/>
      <c r="N36" s="485"/>
      <c r="O36" s="485"/>
      <c r="P36" s="415"/>
      <c r="Q36" s="415"/>
      <c r="R36" s="415"/>
      <c r="S36" s="415"/>
      <c r="T36" s="475"/>
      <c r="U36" s="492">
        <f>SUM(U29:U35)</f>
        <v>17085950</v>
      </c>
      <c r="V36" s="488"/>
      <c r="X36" s="456"/>
    </row>
    <row r="37" spans="1:22" ht="15">
      <c r="A37" s="375"/>
      <c r="B37" s="463" t="s">
        <v>227</v>
      </c>
      <c r="C37" s="401"/>
      <c r="D37" s="405"/>
      <c r="E37" s="405"/>
      <c r="F37" s="464"/>
      <c r="G37" s="405"/>
      <c r="H37" s="399"/>
      <c r="I37" s="405"/>
      <c r="J37" s="464"/>
      <c r="K37" s="464"/>
      <c r="L37" s="464"/>
      <c r="M37" s="464"/>
      <c r="N37" s="464"/>
      <c r="O37" s="464"/>
      <c r="P37" s="412"/>
      <c r="Q37" s="412"/>
      <c r="R37" s="413"/>
      <c r="S37" s="413"/>
      <c r="T37" s="475"/>
      <c r="U37" s="470"/>
      <c r="V37" s="489"/>
    </row>
    <row r="38" spans="1:22" ht="15">
      <c r="A38" s="468">
        <v>1</v>
      </c>
      <c r="B38" s="469" t="s">
        <v>204</v>
      </c>
      <c r="C38" s="468" t="s">
        <v>197</v>
      </c>
      <c r="D38" s="470">
        <v>4500</v>
      </c>
      <c r="E38" s="470" t="s">
        <v>223</v>
      </c>
      <c r="F38" s="471">
        <v>20</v>
      </c>
      <c r="G38" s="470">
        <f t="shared" si="0"/>
        <v>90000</v>
      </c>
      <c r="H38" s="472"/>
      <c r="I38" s="470">
        <f>D38*H38</f>
        <v>0</v>
      </c>
      <c r="J38" s="471"/>
      <c r="K38" s="471"/>
      <c r="L38" s="471"/>
      <c r="M38" s="471"/>
      <c r="N38" s="471"/>
      <c r="O38" s="471"/>
      <c r="P38" s="473"/>
      <c r="Q38" s="473"/>
      <c r="R38" s="474"/>
      <c r="S38" s="474"/>
      <c r="T38" s="475">
        <f>F38+H38-J38-K38-L38-M38-N38-O38-P38-Q38-R38-S38</f>
        <v>20</v>
      </c>
      <c r="U38" s="470">
        <f>T38*D38</f>
        <v>90000</v>
      </c>
      <c r="V38" s="486">
        <v>43892</v>
      </c>
    </row>
    <row r="39" spans="1:22" ht="15">
      <c r="A39" s="468">
        <v>2</v>
      </c>
      <c r="B39" s="469" t="s">
        <v>205</v>
      </c>
      <c r="C39" s="468" t="s">
        <v>197</v>
      </c>
      <c r="D39" s="470">
        <v>16500</v>
      </c>
      <c r="E39" s="470" t="s">
        <v>223</v>
      </c>
      <c r="F39" s="471">
        <v>15</v>
      </c>
      <c r="G39" s="470">
        <f t="shared" si="0"/>
        <v>247500</v>
      </c>
      <c r="H39" s="472"/>
      <c r="I39" s="470">
        <f>D39*H39</f>
        <v>0</v>
      </c>
      <c r="J39" s="471"/>
      <c r="K39" s="471"/>
      <c r="L39" s="471"/>
      <c r="M39" s="471"/>
      <c r="N39" s="471"/>
      <c r="O39" s="471"/>
      <c r="P39" s="473"/>
      <c r="Q39" s="473"/>
      <c r="R39" s="474"/>
      <c r="S39" s="474"/>
      <c r="T39" s="475">
        <f aca="true" t="shared" si="6" ref="T39:T66">F39+H39-J39-K39-L39-M39-N39-O39-P39-Q39-R39-S39</f>
        <v>15</v>
      </c>
      <c r="U39" s="470">
        <f aca="true" t="shared" si="7" ref="U39:U66">T39*D39</f>
        <v>247500</v>
      </c>
      <c r="V39" s="486"/>
    </row>
    <row r="40" spans="1:22" ht="15">
      <c r="A40" s="468">
        <v>3</v>
      </c>
      <c r="B40" s="469" t="s">
        <v>228</v>
      </c>
      <c r="C40" s="468" t="s">
        <v>196</v>
      </c>
      <c r="D40" s="470">
        <v>60000</v>
      </c>
      <c r="E40" s="470" t="s">
        <v>223</v>
      </c>
      <c r="F40" s="471">
        <v>24</v>
      </c>
      <c r="G40" s="470">
        <f t="shared" si="0"/>
        <v>1440000</v>
      </c>
      <c r="H40" s="472"/>
      <c r="I40" s="470">
        <f>D40*H40</f>
        <v>0</v>
      </c>
      <c r="J40" s="471">
        <v>1</v>
      </c>
      <c r="K40" s="471">
        <v>1</v>
      </c>
      <c r="L40" s="471">
        <v>1</v>
      </c>
      <c r="M40" s="471">
        <v>1</v>
      </c>
      <c r="N40" s="471">
        <v>1</v>
      </c>
      <c r="O40" s="471">
        <v>1</v>
      </c>
      <c r="P40" s="473">
        <v>1</v>
      </c>
      <c r="Q40" s="473">
        <v>1</v>
      </c>
      <c r="R40" s="474">
        <v>1</v>
      </c>
      <c r="S40" s="474">
        <v>1</v>
      </c>
      <c r="T40" s="475">
        <f t="shared" si="6"/>
        <v>14</v>
      </c>
      <c r="U40" s="470">
        <f t="shared" si="7"/>
        <v>840000</v>
      </c>
      <c r="V40" s="486">
        <v>43289</v>
      </c>
    </row>
    <row r="41" spans="1:22" ht="15">
      <c r="A41" s="468">
        <v>4</v>
      </c>
      <c r="B41" s="234" t="s">
        <v>218</v>
      </c>
      <c r="C41" s="468" t="s">
        <v>196</v>
      </c>
      <c r="D41" s="31">
        <v>832000</v>
      </c>
      <c r="E41" s="31" t="s">
        <v>224</v>
      </c>
      <c r="F41" s="475">
        <v>49</v>
      </c>
      <c r="G41" s="470">
        <f t="shared" si="0"/>
        <v>40768000</v>
      </c>
      <c r="H41" s="160"/>
      <c r="I41" s="476">
        <f>H41*D41</f>
        <v>0</v>
      </c>
      <c r="J41" s="484">
        <v>1</v>
      </c>
      <c r="K41" s="484">
        <v>1</v>
      </c>
      <c r="L41" s="484">
        <v>1</v>
      </c>
      <c r="M41" s="484">
        <v>1</v>
      </c>
      <c r="N41" s="484">
        <v>1</v>
      </c>
      <c r="O41" s="484">
        <v>1</v>
      </c>
      <c r="P41" s="477">
        <v>1</v>
      </c>
      <c r="Q41" s="477"/>
      <c r="R41" s="477"/>
      <c r="S41" s="477"/>
      <c r="T41" s="475">
        <f t="shared" si="6"/>
        <v>42</v>
      </c>
      <c r="U41" s="470">
        <f t="shared" si="7"/>
        <v>34944000</v>
      </c>
      <c r="V41" s="487"/>
    </row>
    <row r="42" spans="1:93" s="252" customFormat="1" ht="15">
      <c r="A42" s="468">
        <v>5</v>
      </c>
      <c r="B42" s="232" t="s">
        <v>32</v>
      </c>
      <c r="C42" s="468" t="s">
        <v>196</v>
      </c>
      <c r="D42" s="31">
        <v>358985</v>
      </c>
      <c r="E42" s="31" t="s">
        <v>224</v>
      </c>
      <c r="F42" s="475">
        <v>12</v>
      </c>
      <c r="G42" s="470">
        <f t="shared" si="0"/>
        <v>4307820</v>
      </c>
      <c r="H42" s="478"/>
      <c r="I42" s="476">
        <f>H42*D42</f>
        <v>0</v>
      </c>
      <c r="J42" s="484">
        <v>1</v>
      </c>
      <c r="K42" s="484">
        <v>1</v>
      </c>
      <c r="L42" s="484">
        <v>1</v>
      </c>
      <c r="M42" s="484">
        <v>1</v>
      </c>
      <c r="N42" s="484">
        <v>1</v>
      </c>
      <c r="O42" s="484">
        <v>1</v>
      </c>
      <c r="P42" s="477">
        <v>1</v>
      </c>
      <c r="Q42" s="477">
        <v>1</v>
      </c>
      <c r="R42" s="477">
        <v>1</v>
      </c>
      <c r="S42" s="477">
        <v>1</v>
      </c>
      <c r="T42" s="475">
        <f t="shared" si="6"/>
        <v>2</v>
      </c>
      <c r="U42" s="470">
        <f t="shared" si="7"/>
        <v>717970</v>
      </c>
      <c r="V42" s="487"/>
      <c r="W42" s="461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</row>
    <row r="43" spans="1:22" ht="15">
      <c r="A43" s="468">
        <v>6</v>
      </c>
      <c r="B43" s="232" t="s">
        <v>32</v>
      </c>
      <c r="C43" s="468" t="s">
        <v>196</v>
      </c>
      <c r="D43" s="31">
        <v>341220</v>
      </c>
      <c r="E43" s="31" t="s">
        <v>224</v>
      </c>
      <c r="F43" s="475">
        <v>10</v>
      </c>
      <c r="G43" s="470">
        <f t="shared" si="0"/>
        <v>3412200</v>
      </c>
      <c r="H43" s="478"/>
      <c r="I43" s="476">
        <f aca="true" t="shared" si="8" ref="I43:I66">H43*D43</f>
        <v>0</v>
      </c>
      <c r="J43" s="484"/>
      <c r="K43" s="484"/>
      <c r="L43" s="484"/>
      <c r="M43" s="484"/>
      <c r="N43" s="484"/>
      <c r="O43" s="484"/>
      <c r="P43" s="477"/>
      <c r="Q43" s="477"/>
      <c r="R43" s="477"/>
      <c r="S43" s="477"/>
      <c r="T43" s="475">
        <f t="shared" si="6"/>
        <v>10</v>
      </c>
      <c r="U43" s="470">
        <f t="shared" si="7"/>
        <v>3412200</v>
      </c>
      <c r="V43" s="487"/>
    </row>
    <row r="44" spans="1:22" ht="15">
      <c r="A44" s="468">
        <v>7</v>
      </c>
      <c r="B44" s="234" t="s">
        <v>32</v>
      </c>
      <c r="C44" s="468" t="s">
        <v>196</v>
      </c>
      <c r="D44" s="31">
        <v>341220</v>
      </c>
      <c r="E44" s="31" t="s">
        <v>224</v>
      </c>
      <c r="F44" s="475">
        <v>25</v>
      </c>
      <c r="G44" s="470">
        <f t="shared" si="0"/>
        <v>8530500</v>
      </c>
      <c r="H44" s="160"/>
      <c r="I44" s="476">
        <f>H44*D44</f>
        <v>0</v>
      </c>
      <c r="J44" s="484"/>
      <c r="K44" s="484"/>
      <c r="L44" s="484"/>
      <c r="M44" s="484"/>
      <c r="N44" s="484"/>
      <c r="O44" s="484"/>
      <c r="P44" s="477"/>
      <c r="Q44" s="477"/>
      <c r="R44" s="477"/>
      <c r="S44" s="477"/>
      <c r="T44" s="475">
        <f t="shared" si="6"/>
        <v>25</v>
      </c>
      <c r="U44" s="470">
        <f t="shared" si="7"/>
        <v>8530500</v>
      </c>
      <c r="V44" s="487"/>
    </row>
    <row r="45" spans="1:22" ht="15">
      <c r="A45" s="468">
        <v>8</v>
      </c>
      <c r="B45" s="234" t="s">
        <v>32</v>
      </c>
      <c r="C45" s="468" t="s">
        <v>196</v>
      </c>
      <c r="D45" s="31">
        <v>341220</v>
      </c>
      <c r="E45" s="31" t="s">
        <v>224</v>
      </c>
      <c r="F45" s="475">
        <v>25</v>
      </c>
      <c r="G45" s="470">
        <f t="shared" si="0"/>
        <v>8530500</v>
      </c>
      <c r="H45" s="160"/>
      <c r="I45" s="476">
        <f>H45*D45</f>
        <v>0</v>
      </c>
      <c r="J45" s="484"/>
      <c r="K45" s="484"/>
      <c r="L45" s="484"/>
      <c r="M45" s="484"/>
      <c r="N45" s="484"/>
      <c r="O45" s="484"/>
      <c r="P45" s="477"/>
      <c r="Q45" s="477"/>
      <c r="R45" s="477"/>
      <c r="S45" s="477"/>
      <c r="T45" s="475">
        <f t="shared" si="6"/>
        <v>25</v>
      </c>
      <c r="U45" s="470">
        <f t="shared" si="7"/>
        <v>8530500</v>
      </c>
      <c r="V45" s="487"/>
    </row>
    <row r="46" spans="1:22" ht="15">
      <c r="A46" s="468">
        <v>9</v>
      </c>
      <c r="B46" s="234" t="s">
        <v>36</v>
      </c>
      <c r="C46" s="231" t="s">
        <v>197</v>
      </c>
      <c r="D46" s="31">
        <v>145200</v>
      </c>
      <c r="E46" s="31" t="s">
        <v>224</v>
      </c>
      <c r="F46" s="475">
        <v>9</v>
      </c>
      <c r="G46" s="470">
        <f t="shared" si="0"/>
        <v>1306800</v>
      </c>
      <c r="H46" s="160"/>
      <c r="I46" s="476">
        <f t="shared" si="8"/>
        <v>0</v>
      </c>
      <c r="J46" s="484"/>
      <c r="K46" s="484"/>
      <c r="L46" s="484"/>
      <c r="M46" s="484"/>
      <c r="N46" s="484">
        <v>1</v>
      </c>
      <c r="O46" s="484">
        <v>1</v>
      </c>
      <c r="P46" s="477">
        <v>1</v>
      </c>
      <c r="Q46" s="477"/>
      <c r="R46" s="477">
        <v>1</v>
      </c>
      <c r="S46" s="477">
        <v>1</v>
      </c>
      <c r="T46" s="475">
        <f t="shared" si="6"/>
        <v>4</v>
      </c>
      <c r="U46" s="470">
        <f t="shared" si="7"/>
        <v>580800</v>
      </c>
      <c r="V46" s="487"/>
    </row>
    <row r="47" spans="1:22" ht="15">
      <c r="A47" s="468">
        <v>10</v>
      </c>
      <c r="B47" s="234" t="s">
        <v>36</v>
      </c>
      <c r="C47" s="231" t="s">
        <v>197</v>
      </c>
      <c r="D47" s="31">
        <v>208000</v>
      </c>
      <c r="E47" s="31" t="s">
        <v>224</v>
      </c>
      <c r="F47" s="475">
        <v>20</v>
      </c>
      <c r="G47" s="470">
        <f t="shared" si="0"/>
        <v>4160000</v>
      </c>
      <c r="H47" s="160"/>
      <c r="I47" s="476">
        <f>H47*D47</f>
        <v>0</v>
      </c>
      <c r="J47" s="484"/>
      <c r="K47" s="484"/>
      <c r="L47" s="484"/>
      <c r="M47" s="484"/>
      <c r="N47" s="484"/>
      <c r="O47" s="484"/>
      <c r="P47" s="477"/>
      <c r="Q47" s="477"/>
      <c r="R47" s="477"/>
      <c r="S47" s="477"/>
      <c r="T47" s="475">
        <f t="shared" si="6"/>
        <v>20</v>
      </c>
      <c r="U47" s="470">
        <f t="shared" si="7"/>
        <v>4160000</v>
      </c>
      <c r="V47" s="487"/>
    </row>
    <row r="48" spans="1:22" ht="15">
      <c r="A48" s="468">
        <v>11</v>
      </c>
      <c r="B48" s="234" t="s">
        <v>36</v>
      </c>
      <c r="C48" s="231" t="s">
        <v>197</v>
      </c>
      <c r="D48" s="31">
        <v>130900</v>
      </c>
      <c r="E48" s="31" t="s">
        <v>224</v>
      </c>
      <c r="F48" s="475">
        <v>20</v>
      </c>
      <c r="G48" s="470">
        <f t="shared" si="0"/>
        <v>2618000</v>
      </c>
      <c r="H48" s="160"/>
      <c r="I48" s="476">
        <f>H48*D48</f>
        <v>0</v>
      </c>
      <c r="J48" s="484"/>
      <c r="K48" s="484"/>
      <c r="L48" s="484"/>
      <c r="M48" s="484"/>
      <c r="N48" s="484"/>
      <c r="O48" s="484"/>
      <c r="P48" s="477"/>
      <c r="Q48" s="477"/>
      <c r="R48" s="477"/>
      <c r="S48" s="477"/>
      <c r="T48" s="475">
        <f t="shared" si="6"/>
        <v>20</v>
      </c>
      <c r="U48" s="470">
        <f t="shared" si="7"/>
        <v>2618000</v>
      </c>
      <c r="V48" s="487"/>
    </row>
    <row r="49" spans="1:22" ht="15">
      <c r="A49" s="468">
        <v>12</v>
      </c>
      <c r="B49" s="234" t="s">
        <v>36</v>
      </c>
      <c r="C49" s="231" t="s">
        <v>219</v>
      </c>
      <c r="D49" s="31">
        <v>130900</v>
      </c>
      <c r="E49" s="31" t="s">
        <v>224</v>
      </c>
      <c r="F49" s="475">
        <v>20</v>
      </c>
      <c r="G49" s="470">
        <f t="shared" si="0"/>
        <v>2618000</v>
      </c>
      <c r="H49" s="160"/>
      <c r="I49" s="476">
        <f>H49*D49</f>
        <v>0</v>
      </c>
      <c r="J49" s="484"/>
      <c r="K49" s="484"/>
      <c r="L49" s="484"/>
      <c r="M49" s="484"/>
      <c r="N49" s="484"/>
      <c r="O49" s="484"/>
      <c r="P49" s="477"/>
      <c r="Q49" s="477"/>
      <c r="R49" s="477"/>
      <c r="S49" s="477"/>
      <c r="T49" s="475">
        <f t="shared" si="6"/>
        <v>20</v>
      </c>
      <c r="U49" s="470">
        <f t="shared" si="7"/>
        <v>2618000</v>
      </c>
      <c r="V49" s="487"/>
    </row>
    <row r="50" spans="1:22" ht="15">
      <c r="A50" s="468">
        <v>13</v>
      </c>
      <c r="B50" s="234" t="s">
        <v>36</v>
      </c>
      <c r="C50" s="231" t="s">
        <v>197</v>
      </c>
      <c r="D50" s="31">
        <v>130900</v>
      </c>
      <c r="E50" s="31" t="s">
        <v>224</v>
      </c>
      <c r="F50" s="475">
        <v>40</v>
      </c>
      <c r="G50" s="470">
        <f t="shared" si="0"/>
        <v>5236000</v>
      </c>
      <c r="H50" s="160"/>
      <c r="I50" s="476">
        <f>H50*D50</f>
        <v>0</v>
      </c>
      <c r="J50" s="484"/>
      <c r="K50" s="484"/>
      <c r="L50" s="484"/>
      <c r="M50" s="484"/>
      <c r="N50" s="484"/>
      <c r="O50" s="484"/>
      <c r="P50" s="477"/>
      <c r="Q50" s="477"/>
      <c r="R50" s="477"/>
      <c r="S50" s="477"/>
      <c r="T50" s="475">
        <f t="shared" si="6"/>
        <v>40</v>
      </c>
      <c r="U50" s="470">
        <f t="shared" si="7"/>
        <v>5236000</v>
      </c>
      <c r="V50" s="487"/>
    </row>
    <row r="51" spans="1:22" ht="15">
      <c r="A51" s="468">
        <v>14</v>
      </c>
      <c r="B51" s="234" t="s">
        <v>229</v>
      </c>
      <c r="C51" s="231" t="s">
        <v>197</v>
      </c>
      <c r="D51" s="31">
        <v>141900</v>
      </c>
      <c r="E51" s="31" t="s">
        <v>224</v>
      </c>
      <c r="F51" s="475">
        <v>42</v>
      </c>
      <c r="G51" s="470">
        <f t="shared" si="0"/>
        <v>5959800</v>
      </c>
      <c r="H51" s="160"/>
      <c r="I51" s="476">
        <f t="shared" si="8"/>
        <v>0</v>
      </c>
      <c r="J51" s="484"/>
      <c r="K51" s="484"/>
      <c r="L51" s="484"/>
      <c r="M51" s="484"/>
      <c r="N51" s="484"/>
      <c r="O51" s="484"/>
      <c r="P51" s="477"/>
      <c r="Q51" s="477"/>
      <c r="R51" s="477"/>
      <c r="S51" s="477"/>
      <c r="T51" s="475">
        <f t="shared" si="6"/>
        <v>42</v>
      </c>
      <c r="U51" s="470">
        <f t="shared" si="7"/>
        <v>5959800</v>
      </c>
      <c r="V51" s="487"/>
    </row>
    <row r="52" spans="1:22" ht="15">
      <c r="A52" s="468">
        <v>15</v>
      </c>
      <c r="B52" s="234" t="s">
        <v>230</v>
      </c>
      <c r="C52" s="231" t="s">
        <v>197</v>
      </c>
      <c r="D52" s="31">
        <v>132000</v>
      </c>
      <c r="E52" s="31" t="s">
        <v>224</v>
      </c>
      <c r="F52" s="475">
        <v>60</v>
      </c>
      <c r="G52" s="470">
        <f t="shared" si="0"/>
        <v>7920000</v>
      </c>
      <c r="H52" s="160"/>
      <c r="I52" s="476">
        <f t="shared" si="8"/>
        <v>0</v>
      </c>
      <c r="J52" s="484"/>
      <c r="K52" s="484"/>
      <c r="L52" s="484"/>
      <c r="M52" s="484"/>
      <c r="N52" s="484"/>
      <c r="O52" s="484"/>
      <c r="P52" s="477"/>
      <c r="Q52" s="477"/>
      <c r="R52" s="477"/>
      <c r="S52" s="477"/>
      <c r="T52" s="475">
        <f t="shared" si="6"/>
        <v>60</v>
      </c>
      <c r="U52" s="470">
        <f t="shared" si="7"/>
        <v>7920000</v>
      </c>
      <c r="V52" s="487"/>
    </row>
    <row r="53" spans="1:22" ht="15">
      <c r="A53" s="468">
        <v>16</v>
      </c>
      <c r="B53" s="234" t="s">
        <v>230</v>
      </c>
      <c r="C53" s="231" t="s">
        <v>219</v>
      </c>
      <c r="D53" s="31">
        <v>132000</v>
      </c>
      <c r="E53" s="31" t="s">
        <v>224</v>
      </c>
      <c r="F53" s="475">
        <v>2</v>
      </c>
      <c r="G53" s="470">
        <f t="shared" si="0"/>
        <v>264000</v>
      </c>
      <c r="H53" s="160"/>
      <c r="I53" s="476">
        <f>H53*D53</f>
        <v>0</v>
      </c>
      <c r="J53" s="484">
        <v>1</v>
      </c>
      <c r="K53" s="484">
        <v>1</v>
      </c>
      <c r="L53" s="484"/>
      <c r="M53" s="484"/>
      <c r="N53" s="484"/>
      <c r="O53" s="484"/>
      <c r="P53" s="477"/>
      <c r="Q53" s="477"/>
      <c r="R53" s="477"/>
      <c r="S53" s="477"/>
      <c r="T53" s="475">
        <f t="shared" si="6"/>
        <v>0</v>
      </c>
      <c r="U53" s="470">
        <f t="shared" si="7"/>
        <v>0</v>
      </c>
      <c r="V53" s="487"/>
    </row>
    <row r="54" spans="1:22" ht="15">
      <c r="A54" s="468">
        <v>17</v>
      </c>
      <c r="B54" s="234" t="s">
        <v>230</v>
      </c>
      <c r="C54" s="231" t="s">
        <v>219</v>
      </c>
      <c r="D54" s="31">
        <v>132000</v>
      </c>
      <c r="E54" s="31" t="s">
        <v>224</v>
      </c>
      <c r="F54" s="475">
        <v>15</v>
      </c>
      <c r="G54" s="470">
        <f t="shared" si="0"/>
        <v>1980000</v>
      </c>
      <c r="H54" s="160"/>
      <c r="I54" s="476">
        <f>H54*D54</f>
        <v>0</v>
      </c>
      <c r="J54" s="484"/>
      <c r="K54" s="484"/>
      <c r="L54" s="484">
        <v>1</v>
      </c>
      <c r="M54" s="484">
        <v>1</v>
      </c>
      <c r="N54" s="484">
        <v>1</v>
      </c>
      <c r="O54" s="484">
        <v>1</v>
      </c>
      <c r="P54" s="477">
        <v>1</v>
      </c>
      <c r="Q54" s="477"/>
      <c r="R54" s="477">
        <v>1</v>
      </c>
      <c r="S54" s="477">
        <v>1</v>
      </c>
      <c r="T54" s="475">
        <f t="shared" si="6"/>
        <v>8</v>
      </c>
      <c r="U54" s="470">
        <f t="shared" si="7"/>
        <v>1056000</v>
      </c>
      <c r="V54" s="487"/>
    </row>
    <row r="55" spans="1:22" ht="15">
      <c r="A55" s="468">
        <v>18</v>
      </c>
      <c r="B55" s="234" t="s">
        <v>41</v>
      </c>
      <c r="C55" s="231" t="s">
        <v>219</v>
      </c>
      <c r="D55" s="31">
        <v>49500</v>
      </c>
      <c r="E55" s="31" t="s">
        <v>224</v>
      </c>
      <c r="F55" s="475">
        <v>8</v>
      </c>
      <c r="G55" s="470">
        <f t="shared" si="0"/>
        <v>396000</v>
      </c>
      <c r="H55" s="160"/>
      <c r="I55" s="476">
        <f>H55*D55</f>
        <v>0</v>
      </c>
      <c r="J55" s="484">
        <v>1</v>
      </c>
      <c r="K55" s="484"/>
      <c r="L55" s="484"/>
      <c r="M55" s="484"/>
      <c r="N55" s="484"/>
      <c r="O55" s="484"/>
      <c r="P55" s="477"/>
      <c r="Q55" s="477"/>
      <c r="R55" s="477"/>
      <c r="S55" s="477"/>
      <c r="T55" s="475">
        <f t="shared" si="6"/>
        <v>7</v>
      </c>
      <c r="U55" s="470">
        <f t="shared" si="7"/>
        <v>346500</v>
      </c>
      <c r="V55" s="487"/>
    </row>
    <row r="56" spans="1:22" ht="15">
      <c r="A56" s="468">
        <v>19</v>
      </c>
      <c r="B56" s="234" t="s">
        <v>6</v>
      </c>
      <c r="C56" s="231" t="s">
        <v>197</v>
      </c>
      <c r="D56" s="31">
        <v>2007.5</v>
      </c>
      <c r="E56" s="31" t="s">
        <v>224</v>
      </c>
      <c r="F56" s="475">
        <v>6900</v>
      </c>
      <c r="G56" s="470">
        <f t="shared" si="0"/>
        <v>13851750</v>
      </c>
      <c r="H56" s="160"/>
      <c r="I56" s="476">
        <f t="shared" si="8"/>
        <v>0</v>
      </c>
      <c r="J56" s="484"/>
      <c r="K56" s="484"/>
      <c r="L56" s="484"/>
      <c r="M56" s="484"/>
      <c r="N56" s="484"/>
      <c r="O56" s="484"/>
      <c r="P56" s="477"/>
      <c r="Q56" s="477"/>
      <c r="R56" s="477"/>
      <c r="S56" s="477"/>
      <c r="T56" s="475">
        <f t="shared" si="6"/>
        <v>6900</v>
      </c>
      <c r="U56" s="470">
        <f t="shared" si="7"/>
        <v>13851750</v>
      </c>
      <c r="V56" s="487"/>
    </row>
    <row r="57" spans="1:22" ht="15">
      <c r="A57" s="468">
        <v>20</v>
      </c>
      <c r="B57" s="234" t="s">
        <v>39</v>
      </c>
      <c r="C57" s="231" t="s">
        <v>196</v>
      </c>
      <c r="D57" s="31">
        <v>441200</v>
      </c>
      <c r="E57" s="31" t="s">
        <v>224</v>
      </c>
      <c r="F57" s="475">
        <v>13</v>
      </c>
      <c r="G57" s="470">
        <f t="shared" si="0"/>
        <v>5735600</v>
      </c>
      <c r="H57" s="160"/>
      <c r="I57" s="476">
        <f t="shared" si="8"/>
        <v>0</v>
      </c>
      <c r="J57" s="484"/>
      <c r="K57" s="484"/>
      <c r="L57" s="484"/>
      <c r="M57" s="484"/>
      <c r="N57" s="484"/>
      <c r="O57" s="484"/>
      <c r="P57" s="477"/>
      <c r="Q57" s="477"/>
      <c r="R57" s="477"/>
      <c r="S57" s="477"/>
      <c r="T57" s="475">
        <f t="shared" si="6"/>
        <v>13</v>
      </c>
      <c r="U57" s="470">
        <f t="shared" si="7"/>
        <v>5735600</v>
      </c>
      <c r="V57" s="487"/>
    </row>
    <row r="58" spans="1:22" ht="15">
      <c r="A58" s="468">
        <v>21</v>
      </c>
      <c r="B58" s="234" t="s">
        <v>192</v>
      </c>
      <c r="C58" s="231" t="s">
        <v>196</v>
      </c>
      <c r="D58" s="31">
        <v>417368</v>
      </c>
      <c r="E58" s="31" t="s">
        <v>224</v>
      </c>
      <c r="F58" s="475">
        <v>8</v>
      </c>
      <c r="G58" s="470">
        <f t="shared" si="0"/>
        <v>3338944</v>
      </c>
      <c r="H58" s="160"/>
      <c r="I58" s="476">
        <f t="shared" si="8"/>
        <v>0</v>
      </c>
      <c r="J58" s="484">
        <v>1</v>
      </c>
      <c r="K58" s="484"/>
      <c r="L58" s="484"/>
      <c r="M58" s="484"/>
      <c r="N58" s="484"/>
      <c r="O58" s="484"/>
      <c r="P58" s="477">
        <v>1</v>
      </c>
      <c r="Q58" s="477"/>
      <c r="R58" s="477"/>
      <c r="S58" s="477"/>
      <c r="T58" s="475">
        <f t="shared" si="6"/>
        <v>6</v>
      </c>
      <c r="U58" s="470">
        <f t="shared" si="7"/>
        <v>2504208</v>
      </c>
      <c r="V58" s="487"/>
    </row>
    <row r="59" spans="1:22" ht="15">
      <c r="A59" s="468">
        <v>22</v>
      </c>
      <c r="B59" s="234" t="s">
        <v>193</v>
      </c>
      <c r="C59" s="231" t="s">
        <v>196</v>
      </c>
      <c r="D59" s="31">
        <v>430155</v>
      </c>
      <c r="E59" s="31" t="s">
        <v>224</v>
      </c>
      <c r="F59" s="475">
        <v>79</v>
      </c>
      <c r="G59" s="470">
        <f t="shared" si="0"/>
        <v>33982245</v>
      </c>
      <c r="H59" s="160"/>
      <c r="I59" s="476">
        <f t="shared" si="8"/>
        <v>0</v>
      </c>
      <c r="J59" s="484"/>
      <c r="K59" s="484"/>
      <c r="L59" s="484"/>
      <c r="M59" s="484"/>
      <c r="N59" s="484"/>
      <c r="O59" s="484"/>
      <c r="P59" s="477"/>
      <c r="Q59" s="477"/>
      <c r="R59" s="477"/>
      <c r="S59" s="477"/>
      <c r="T59" s="475">
        <f t="shared" si="6"/>
        <v>79</v>
      </c>
      <c r="U59" s="470">
        <f t="shared" si="7"/>
        <v>33982245</v>
      </c>
      <c r="V59" s="487"/>
    </row>
    <row r="60" spans="1:22" ht="15">
      <c r="A60" s="468">
        <v>23</v>
      </c>
      <c r="B60" s="234" t="s">
        <v>194</v>
      </c>
      <c r="C60" s="231" t="s">
        <v>196</v>
      </c>
      <c r="D60" s="31">
        <v>285274</v>
      </c>
      <c r="E60" s="31" t="s">
        <v>224</v>
      </c>
      <c r="F60" s="475">
        <v>59</v>
      </c>
      <c r="G60" s="470">
        <f t="shared" si="0"/>
        <v>16831166</v>
      </c>
      <c r="H60" s="160"/>
      <c r="I60" s="476">
        <f t="shared" si="8"/>
        <v>0</v>
      </c>
      <c r="J60" s="484">
        <v>1</v>
      </c>
      <c r="K60" s="484">
        <v>1</v>
      </c>
      <c r="L60" s="484">
        <v>1</v>
      </c>
      <c r="M60" s="484">
        <v>1</v>
      </c>
      <c r="N60" s="484">
        <v>1</v>
      </c>
      <c r="O60" s="484">
        <v>1</v>
      </c>
      <c r="P60" s="477">
        <v>1</v>
      </c>
      <c r="Q60" s="477"/>
      <c r="R60" s="477"/>
      <c r="S60" s="477"/>
      <c r="T60" s="475">
        <f t="shared" si="6"/>
        <v>52</v>
      </c>
      <c r="U60" s="470">
        <f t="shared" si="7"/>
        <v>14834248</v>
      </c>
      <c r="V60" s="487"/>
    </row>
    <row r="61" spans="1:22" ht="15">
      <c r="A61" s="468">
        <v>24</v>
      </c>
      <c r="B61" s="234" t="s">
        <v>195</v>
      </c>
      <c r="C61" s="231" t="s">
        <v>196</v>
      </c>
      <c r="D61" s="31">
        <v>361035</v>
      </c>
      <c r="E61" s="31" t="s">
        <v>224</v>
      </c>
      <c r="F61" s="475">
        <v>40</v>
      </c>
      <c r="G61" s="470">
        <f t="shared" si="0"/>
        <v>14441400</v>
      </c>
      <c r="H61" s="160"/>
      <c r="I61" s="476">
        <f t="shared" si="8"/>
        <v>0</v>
      </c>
      <c r="J61" s="484">
        <v>1</v>
      </c>
      <c r="K61" s="484"/>
      <c r="L61" s="484"/>
      <c r="M61" s="484"/>
      <c r="N61" s="484"/>
      <c r="O61" s="484"/>
      <c r="P61" s="477"/>
      <c r="Q61" s="477"/>
      <c r="R61" s="477"/>
      <c r="S61" s="477"/>
      <c r="T61" s="475">
        <f t="shared" si="6"/>
        <v>39</v>
      </c>
      <c r="U61" s="470">
        <f t="shared" si="7"/>
        <v>14080365</v>
      </c>
      <c r="V61" s="487">
        <v>43369</v>
      </c>
    </row>
    <row r="62" spans="1:22" ht="15">
      <c r="A62" s="468">
        <v>25</v>
      </c>
      <c r="B62" s="234" t="s">
        <v>231</v>
      </c>
      <c r="C62" s="231" t="s">
        <v>219</v>
      </c>
      <c r="D62" s="31">
        <v>41000</v>
      </c>
      <c r="E62" s="31" t="s">
        <v>223</v>
      </c>
      <c r="F62" s="479"/>
      <c r="G62" s="470">
        <f t="shared" si="0"/>
        <v>0</v>
      </c>
      <c r="H62" s="160">
        <v>50</v>
      </c>
      <c r="I62" s="476">
        <f t="shared" si="8"/>
        <v>2050000</v>
      </c>
      <c r="J62" s="484"/>
      <c r="K62" s="484"/>
      <c r="L62" s="484"/>
      <c r="M62" s="484"/>
      <c r="N62" s="484"/>
      <c r="O62" s="484"/>
      <c r="P62" s="477">
        <v>10</v>
      </c>
      <c r="Q62" s="477"/>
      <c r="R62" s="477">
        <v>10</v>
      </c>
      <c r="S62" s="477"/>
      <c r="T62" s="475">
        <f t="shared" si="6"/>
        <v>30</v>
      </c>
      <c r="U62" s="470">
        <f t="shared" si="7"/>
        <v>1230000</v>
      </c>
      <c r="V62" s="487"/>
    </row>
    <row r="63" spans="1:22" ht="15">
      <c r="A63" s="468">
        <v>26</v>
      </c>
      <c r="B63" s="234" t="s">
        <v>232</v>
      </c>
      <c r="C63" s="231" t="s">
        <v>219</v>
      </c>
      <c r="D63" s="31">
        <v>45000</v>
      </c>
      <c r="E63" s="31" t="s">
        <v>223</v>
      </c>
      <c r="F63" s="479"/>
      <c r="G63" s="470">
        <f t="shared" si="0"/>
        <v>0</v>
      </c>
      <c r="H63" s="160">
        <v>50</v>
      </c>
      <c r="I63" s="476">
        <f t="shared" si="8"/>
        <v>2250000</v>
      </c>
      <c r="J63" s="484"/>
      <c r="K63" s="484"/>
      <c r="L63" s="484"/>
      <c r="M63" s="484"/>
      <c r="N63" s="484"/>
      <c r="O63" s="484"/>
      <c r="P63" s="477">
        <v>10</v>
      </c>
      <c r="Q63" s="477"/>
      <c r="R63" s="477">
        <v>10</v>
      </c>
      <c r="S63" s="477"/>
      <c r="T63" s="475">
        <f t="shared" si="6"/>
        <v>30</v>
      </c>
      <c r="U63" s="470">
        <f t="shared" si="7"/>
        <v>1350000</v>
      </c>
      <c r="V63" s="487"/>
    </row>
    <row r="64" spans="1:22" ht="15">
      <c r="A64" s="468">
        <v>27</v>
      </c>
      <c r="B64" s="234" t="s">
        <v>233</v>
      </c>
      <c r="C64" s="231" t="s">
        <v>74</v>
      </c>
      <c r="D64" s="31">
        <v>20900</v>
      </c>
      <c r="E64" s="31" t="s">
        <v>223</v>
      </c>
      <c r="F64" s="479"/>
      <c r="G64" s="470">
        <f t="shared" si="0"/>
        <v>0</v>
      </c>
      <c r="H64" s="160">
        <v>1</v>
      </c>
      <c r="I64" s="476">
        <f t="shared" si="8"/>
        <v>20900</v>
      </c>
      <c r="J64" s="484"/>
      <c r="K64" s="484"/>
      <c r="L64" s="484"/>
      <c r="M64" s="484"/>
      <c r="N64" s="484"/>
      <c r="O64" s="484"/>
      <c r="P64" s="477"/>
      <c r="Q64" s="477"/>
      <c r="R64" s="477"/>
      <c r="S64" s="477"/>
      <c r="T64" s="475">
        <f t="shared" si="6"/>
        <v>1</v>
      </c>
      <c r="U64" s="470">
        <f t="shared" si="7"/>
        <v>20900</v>
      </c>
      <c r="V64" s="487"/>
    </row>
    <row r="65" spans="1:22" ht="15">
      <c r="A65" s="468">
        <v>28</v>
      </c>
      <c r="B65" s="234" t="s">
        <v>234</v>
      </c>
      <c r="C65" s="231" t="s">
        <v>74</v>
      </c>
      <c r="D65" s="31">
        <v>13000</v>
      </c>
      <c r="E65" s="31" t="s">
        <v>223</v>
      </c>
      <c r="F65" s="479"/>
      <c r="G65" s="470">
        <f t="shared" si="0"/>
        <v>0</v>
      </c>
      <c r="H65" s="160">
        <v>1</v>
      </c>
      <c r="I65" s="476">
        <f t="shared" si="8"/>
        <v>13000</v>
      </c>
      <c r="J65" s="484"/>
      <c r="K65" s="484"/>
      <c r="L65" s="484"/>
      <c r="M65" s="484"/>
      <c r="N65" s="484"/>
      <c r="O65" s="484"/>
      <c r="P65" s="477"/>
      <c r="Q65" s="477"/>
      <c r="R65" s="477"/>
      <c r="S65" s="477"/>
      <c r="T65" s="475">
        <f t="shared" si="6"/>
        <v>1</v>
      </c>
      <c r="U65" s="470">
        <f t="shared" si="7"/>
        <v>13000</v>
      </c>
      <c r="V65" s="487"/>
    </row>
    <row r="66" spans="1:22" ht="15">
      <c r="A66" s="468">
        <v>29</v>
      </c>
      <c r="B66" s="234" t="s">
        <v>235</v>
      </c>
      <c r="C66" s="231" t="s">
        <v>74</v>
      </c>
      <c r="D66" s="31">
        <v>12250</v>
      </c>
      <c r="E66" s="31" t="s">
        <v>223</v>
      </c>
      <c r="F66" s="479"/>
      <c r="G66" s="470">
        <f t="shared" si="0"/>
        <v>0</v>
      </c>
      <c r="H66" s="160">
        <v>1</v>
      </c>
      <c r="I66" s="476">
        <f t="shared" si="8"/>
        <v>12250</v>
      </c>
      <c r="J66" s="484"/>
      <c r="K66" s="484"/>
      <c r="L66" s="484"/>
      <c r="M66" s="484"/>
      <c r="N66" s="484"/>
      <c r="O66" s="484"/>
      <c r="P66" s="477"/>
      <c r="Q66" s="477"/>
      <c r="R66" s="477"/>
      <c r="S66" s="477"/>
      <c r="T66" s="475">
        <f t="shared" si="6"/>
        <v>1</v>
      </c>
      <c r="U66" s="470">
        <f t="shared" si="7"/>
        <v>12250</v>
      </c>
      <c r="V66" s="487"/>
    </row>
    <row r="67" spans="1:24" ht="16.5" thickBot="1">
      <c r="A67" s="57"/>
      <c r="B67" s="467" t="s">
        <v>236</v>
      </c>
      <c r="C67" s="57"/>
      <c r="D67" s="391"/>
      <c r="E67" s="391"/>
      <c r="F67" s="392"/>
      <c r="G67" s="490">
        <f>SUM(G38:G66)</f>
        <v>187966225</v>
      </c>
      <c r="H67" s="394"/>
      <c r="I67" s="595">
        <f>SUM(I38:I66)</f>
        <v>4346150</v>
      </c>
      <c r="J67" s="395"/>
      <c r="K67" s="395"/>
      <c r="L67" s="395"/>
      <c r="M67" s="395"/>
      <c r="N67" s="395"/>
      <c r="O67" s="395"/>
      <c r="P67" s="416"/>
      <c r="Q67" s="416"/>
      <c r="R67" s="416"/>
      <c r="S67" s="416"/>
      <c r="T67" s="417"/>
      <c r="U67" s="491">
        <f>SUM(U38:U66)</f>
        <v>175422336</v>
      </c>
      <c r="V67" s="428"/>
      <c r="X67" s="589"/>
    </row>
    <row r="68" spans="1:25" ht="17.25" thickBot="1" thickTop="1">
      <c r="A68" s="313" t="s">
        <v>46</v>
      </c>
      <c r="B68" s="314"/>
      <c r="C68" s="314"/>
      <c r="D68" s="10"/>
      <c r="E68" s="10"/>
      <c r="F68" s="700">
        <f>G27+G36+G67</f>
        <v>236651625</v>
      </c>
      <c r="G68" s="701"/>
      <c r="H68" s="458"/>
      <c r="I68" s="458">
        <f>I27+I36+I67</f>
        <v>4346150</v>
      </c>
      <c r="J68" s="458"/>
      <c r="K68" s="458"/>
      <c r="L68" s="458"/>
      <c r="M68" s="458"/>
      <c r="N68" s="458"/>
      <c r="O68" s="458"/>
      <c r="P68" s="117"/>
      <c r="Q68" s="117"/>
      <c r="R68" s="350"/>
      <c r="S68" s="350"/>
      <c r="T68" s="717">
        <f>U27+U36+U67</f>
        <v>205370666</v>
      </c>
      <c r="U68" s="718"/>
      <c r="V68" s="24"/>
      <c r="X68" s="456"/>
      <c r="Y68" s="456"/>
    </row>
    <row r="69" spans="1:22" ht="15.75" thickTop="1">
      <c r="A69" s="72"/>
      <c r="B69" s="72"/>
      <c r="C69" s="72"/>
      <c r="D69" s="72"/>
      <c r="E69" s="7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75"/>
      <c r="Q69" s="75"/>
      <c r="R69" s="75"/>
      <c r="S69" s="75"/>
      <c r="T69" s="75"/>
      <c r="U69" s="223"/>
      <c r="V69" s="75"/>
    </row>
    <row r="70" spans="1:24" ht="15.75">
      <c r="A70" s="236">
        <v>1</v>
      </c>
      <c r="B70" s="240" t="s">
        <v>150</v>
      </c>
      <c r="D70" s="244" t="s">
        <v>151</v>
      </c>
      <c r="E70" s="244"/>
      <c r="G70" s="241"/>
      <c r="H70" s="237"/>
      <c r="I70" s="237"/>
      <c r="J70" s="237"/>
      <c r="K70" s="237"/>
      <c r="L70" s="237"/>
      <c r="M70" s="237"/>
      <c r="N70" s="237"/>
      <c r="O70" s="237"/>
      <c r="R70" s="229"/>
      <c r="S70" s="229"/>
      <c r="T70" s="316" t="s">
        <v>216</v>
      </c>
      <c r="V70" s="75"/>
      <c r="X70" s="589"/>
    </row>
    <row r="71" spans="1:22" ht="15.75">
      <c r="A71" s="236"/>
      <c r="B71" s="240" t="s">
        <v>170</v>
      </c>
      <c r="D71" s="242"/>
      <c r="E71" s="242"/>
      <c r="G71" s="243"/>
      <c r="H71" s="237"/>
      <c r="I71" s="237"/>
      <c r="J71" s="237"/>
      <c r="K71" s="237"/>
      <c r="L71" s="237"/>
      <c r="M71" s="237"/>
      <c r="N71" s="237"/>
      <c r="O71" s="237"/>
      <c r="R71" s="230"/>
      <c r="S71" s="230"/>
      <c r="T71" s="316" t="s">
        <v>163</v>
      </c>
      <c r="V71" s="75"/>
    </row>
    <row r="72" spans="1:22" ht="15.75">
      <c r="A72" s="236"/>
      <c r="B72" s="240"/>
      <c r="D72" s="243"/>
      <c r="E72" s="243"/>
      <c r="G72" s="243"/>
      <c r="H72" s="237"/>
      <c r="I72" s="237"/>
      <c r="J72" s="237" t="s">
        <v>340</v>
      </c>
      <c r="K72" s="719">
        <f>F68+I68-T68</f>
        <v>35627109</v>
      </c>
      <c r="L72" s="719"/>
      <c r="M72" s="719"/>
      <c r="N72" s="480"/>
      <c r="O72" s="480"/>
      <c r="R72" s="229"/>
      <c r="S72" s="229"/>
      <c r="T72" s="316"/>
      <c r="V72" s="226"/>
    </row>
    <row r="73" spans="7:22" ht="15.75">
      <c r="G73" s="243"/>
      <c r="H73" s="237"/>
      <c r="I73" s="237"/>
      <c r="J73" s="237"/>
      <c r="K73" s="237"/>
      <c r="L73" s="237"/>
      <c r="M73" s="237"/>
      <c r="N73" s="237"/>
      <c r="O73" s="237"/>
      <c r="R73" s="229"/>
      <c r="S73" s="229"/>
      <c r="T73" s="248"/>
      <c r="V73" s="226"/>
    </row>
    <row r="74" spans="1:22" ht="15.75">
      <c r="A74" s="236">
        <v>2</v>
      </c>
      <c r="B74" s="240" t="s">
        <v>178</v>
      </c>
      <c r="D74" s="242" t="s">
        <v>155</v>
      </c>
      <c r="E74" s="242"/>
      <c r="G74" s="243"/>
      <c r="H74" s="237"/>
      <c r="I74" s="237"/>
      <c r="K74" s="237"/>
      <c r="L74" s="237"/>
      <c r="M74" s="237"/>
      <c r="N74" s="237"/>
      <c r="O74" s="237"/>
      <c r="R74" s="229"/>
      <c r="S74" s="229"/>
      <c r="T74" s="248"/>
      <c r="V74" s="226"/>
    </row>
    <row r="75" spans="1:22" ht="15.75">
      <c r="A75" s="236"/>
      <c r="B75" s="240" t="s">
        <v>162</v>
      </c>
      <c r="D75" s="243"/>
      <c r="E75" s="243"/>
      <c r="G75" s="241"/>
      <c r="H75" s="237"/>
      <c r="I75" s="237"/>
      <c r="K75" s="237"/>
      <c r="L75" s="237"/>
      <c r="M75" s="237"/>
      <c r="N75" s="237"/>
      <c r="O75" s="237"/>
      <c r="R75" s="228"/>
      <c r="S75" s="228"/>
      <c r="T75" s="315" t="s">
        <v>148</v>
      </c>
      <c r="V75" s="226"/>
    </row>
    <row r="76" spans="1:22" ht="15.75">
      <c r="A76" s="236"/>
      <c r="B76" s="240"/>
      <c r="D76" s="240"/>
      <c r="E76" s="240"/>
      <c r="G76" s="241"/>
      <c r="H76" s="237"/>
      <c r="I76" s="237"/>
      <c r="J76" s="316" t="s">
        <v>133</v>
      </c>
      <c r="K76" s="237"/>
      <c r="L76" s="237"/>
      <c r="M76" s="237"/>
      <c r="N76" s="237"/>
      <c r="O76" s="237"/>
      <c r="R76" s="228"/>
      <c r="S76" s="228"/>
      <c r="T76" s="316" t="s">
        <v>149</v>
      </c>
      <c r="V76" s="226"/>
    </row>
    <row r="77" spans="6:22" ht="15.75">
      <c r="F77" s="241"/>
      <c r="G77" s="241"/>
      <c r="H77" s="237"/>
      <c r="J77" s="316" t="s">
        <v>153</v>
      </c>
      <c r="R77" s="228"/>
      <c r="S77" s="228"/>
      <c r="V77" s="226"/>
    </row>
    <row r="78" spans="1:22" ht="15.75">
      <c r="A78" s="236">
        <v>3</v>
      </c>
      <c r="B78" s="240" t="s">
        <v>156</v>
      </c>
      <c r="D78" s="244" t="s">
        <v>155</v>
      </c>
      <c r="E78" s="244"/>
      <c r="F78" s="245"/>
      <c r="G78" s="245"/>
      <c r="H78" s="238"/>
      <c r="J78" s="316" t="s">
        <v>154</v>
      </c>
      <c r="R78" s="248"/>
      <c r="S78" s="248"/>
      <c r="V78" s="75"/>
    </row>
    <row r="79" spans="1:22" ht="15.75">
      <c r="A79" s="236"/>
      <c r="B79" s="240" t="s">
        <v>158</v>
      </c>
      <c r="C79" s="240"/>
      <c r="D79" s="240"/>
      <c r="E79" s="240"/>
      <c r="F79" s="239"/>
      <c r="G79" s="239"/>
      <c r="H79" s="238"/>
      <c r="J79" s="227"/>
      <c r="R79" s="248"/>
      <c r="S79" s="248"/>
      <c r="T79" s="75"/>
      <c r="U79" s="75"/>
      <c r="V79" s="75"/>
    </row>
    <row r="80" spans="1:22" ht="15">
      <c r="A80" s="72"/>
      <c r="B80" s="72"/>
      <c r="C80" s="72"/>
      <c r="D80" s="72"/>
      <c r="E80" s="72"/>
      <c r="F80" s="222"/>
      <c r="G80" s="222"/>
      <c r="H80" s="222"/>
      <c r="J80" s="227"/>
      <c r="K80" s="227"/>
      <c r="L80" s="227"/>
      <c r="M80" s="227"/>
      <c r="N80" s="227"/>
      <c r="O80" s="227"/>
      <c r="P80" s="75"/>
      <c r="Q80" s="75"/>
      <c r="R80" s="75"/>
      <c r="S80" s="75"/>
      <c r="T80" s="75"/>
      <c r="U80" s="223"/>
      <c r="V80" s="75"/>
    </row>
    <row r="81" spans="1:22" ht="15">
      <c r="A81" s="72"/>
      <c r="B81" s="72"/>
      <c r="C81" s="72"/>
      <c r="D81" s="72"/>
      <c r="E81" s="72"/>
      <c r="F81" s="222"/>
      <c r="G81" s="222"/>
      <c r="H81" s="222"/>
      <c r="J81" s="315" t="s">
        <v>157</v>
      </c>
      <c r="K81" s="227"/>
      <c r="L81" s="227"/>
      <c r="M81" s="227"/>
      <c r="N81" s="227"/>
      <c r="O81" s="227"/>
      <c r="P81" s="75"/>
      <c r="Q81" s="75"/>
      <c r="R81" s="75"/>
      <c r="S81" s="75"/>
      <c r="T81" s="75"/>
      <c r="U81" s="223"/>
      <c r="V81" s="75"/>
    </row>
    <row r="82" spans="1:22" ht="15">
      <c r="A82" s="72"/>
      <c r="B82" s="72"/>
      <c r="C82" s="72"/>
      <c r="D82" s="72"/>
      <c r="E82" s="72"/>
      <c r="F82" s="222"/>
      <c r="G82" s="222"/>
      <c r="H82" s="222"/>
      <c r="J82" s="316" t="s">
        <v>159</v>
      </c>
      <c r="K82" s="227"/>
      <c r="L82" s="227"/>
      <c r="M82" s="227"/>
      <c r="N82" s="227"/>
      <c r="O82" s="227"/>
      <c r="P82" s="75"/>
      <c r="Q82" s="75"/>
      <c r="R82" s="75"/>
      <c r="S82" s="75"/>
      <c r="T82" s="75"/>
      <c r="U82" s="223"/>
      <c r="V82" s="75"/>
    </row>
    <row r="83" spans="1:22" ht="15">
      <c r="A83" s="72"/>
      <c r="B83" s="72"/>
      <c r="C83" s="72"/>
      <c r="D83" s="72"/>
      <c r="E83" s="72"/>
      <c r="F83" s="222"/>
      <c r="G83" s="222"/>
      <c r="H83" s="222"/>
      <c r="J83" s="316" t="s">
        <v>160</v>
      </c>
      <c r="K83" s="315"/>
      <c r="L83" s="315"/>
      <c r="M83" s="315"/>
      <c r="N83" s="315"/>
      <c r="O83" s="315"/>
      <c r="P83" s="75"/>
      <c r="Q83" s="75"/>
      <c r="R83" s="75"/>
      <c r="S83" s="75"/>
      <c r="T83" s="75"/>
      <c r="U83" s="223"/>
      <c r="V83" s="75"/>
    </row>
    <row r="84" spans="1:22" ht="15">
      <c r="A84" s="72"/>
      <c r="B84" s="72"/>
      <c r="C84" s="72"/>
      <c r="D84" s="72"/>
      <c r="E84" s="72"/>
      <c r="F84" s="222"/>
      <c r="G84" s="222"/>
      <c r="H84" s="222"/>
      <c r="P84" s="75"/>
      <c r="Q84" s="75"/>
      <c r="R84" s="75"/>
      <c r="S84" s="75"/>
      <c r="T84" s="75"/>
      <c r="U84" s="223"/>
      <c r="V84" s="75"/>
    </row>
    <row r="85" spans="1:22" ht="15">
      <c r="A85" s="72"/>
      <c r="B85" s="72"/>
      <c r="C85" s="72"/>
      <c r="D85" s="72"/>
      <c r="E85" s="72"/>
      <c r="F85" s="222"/>
      <c r="G85" s="222"/>
      <c r="H85" s="222"/>
      <c r="P85" s="75"/>
      <c r="Q85" s="75"/>
      <c r="R85" s="75"/>
      <c r="S85" s="75"/>
      <c r="T85" s="75"/>
      <c r="U85" s="223"/>
      <c r="V85" s="75"/>
    </row>
    <row r="86" spans="1:22" ht="15">
      <c r="A86" s="72"/>
      <c r="B86" s="72"/>
      <c r="C86" s="72"/>
      <c r="D86" s="72"/>
      <c r="E86" s="7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75"/>
      <c r="Q86" s="75"/>
      <c r="R86" s="75"/>
      <c r="S86" s="75"/>
      <c r="T86" s="75"/>
      <c r="U86" s="223"/>
      <c r="V86" s="75"/>
    </row>
    <row r="87" spans="9:10" ht="15">
      <c r="I87" s="664"/>
      <c r="J87" s="664"/>
    </row>
  </sheetData>
  <sheetProtection/>
  <mergeCells count="18">
    <mergeCell ref="I87:J87"/>
    <mergeCell ref="K72:M72"/>
    <mergeCell ref="V4:V6"/>
    <mergeCell ref="H5:I5"/>
    <mergeCell ref="A4:A6"/>
    <mergeCell ref="B4:B6"/>
    <mergeCell ref="C4:C6"/>
    <mergeCell ref="D4:D6"/>
    <mergeCell ref="F4:G5"/>
    <mergeCell ref="H4:I4"/>
    <mergeCell ref="E4:E6"/>
    <mergeCell ref="J4:S4"/>
    <mergeCell ref="K5:M5"/>
    <mergeCell ref="O5:P5"/>
    <mergeCell ref="R5:S5"/>
    <mergeCell ref="T68:U68"/>
    <mergeCell ref="F68:G68"/>
    <mergeCell ref="T4:U5"/>
  </mergeCells>
  <printOptions/>
  <pageMargins left="0.446850394" right="1.02362204724409" top="0.2" bottom="0.196850393700787" header="0.31496062992126" footer="0.31496062992126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bidang IKP</cp:lastModifiedBy>
  <cp:lastPrinted>2018-05-24T04:43:18Z</cp:lastPrinted>
  <dcterms:created xsi:type="dcterms:W3CDTF">2012-08-29T06:40:56Z</dcterms:created>
  <dcterms:modified xsi:type="dcterms:W3CDTF">2018-05-26T02:28:53Z</dcterms:modified>
  <cp:category/>
  <cp:version/>
  <cp:contentType/>
  <cp:contentStatus/>
</cp:coreProperties>
</file>